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Desktop\"/>
    </mc:Choice>
  </mc:AlternateContent>
  <bookViews>
    <workbookView xWindow="0" yWindow="0" windowWidth="28800" windowHeight="11865" tabRatio="818" activeTab="1"/>
  </bookViews>
  <sheets>
    <sheet name="HELP" sheetId="6" r:id="rId1"/>
    <sheet name="DATA" sheetId="1" r:id="rId2"/>
    <sheet name="ANTICIPATORY STATEMENT" sheetId="10" r:id="rId3"/>
    <sheet name="Anticip-Statement" sheetId="13" state="hidden" r:id="rId4"/>
    <sheet name="STATEMENT-2" sheetId="9" state="hidden" r:id="rId5"/>
    <sheet name="STATEMENT--2" sheetId="11" state="hidden" r:id="rId6"/>
    <sheet name="Sheet1" sheetId="5" state="hidden" r:id="rId7"/>
    <sheet name="Final Statement" sheetId="2" r:id="rId8"/>
    <sheet name="Form16 -B" sheetId="8" r:id="rId9"/>
    <sheet name="Form 12 BB" sheetId="12" r:id="rId10"/>
    <sheet name="10E Entry" sheetId="16" r:id="rId11"/>
    <sheet name="10E- P1" sheetId="14" r:id="rId12"/>
    <sheet name="10E -P2" sheetId="15" r:id="rId13"/>
    <sheet name="Notes" sheetId="3" state="hidden" r:id="rId14"/>
    <sheet name="M-Notes" sheetId="17" r:id="rId15"/>
  </sheets>
  <definedNames>
    <definedName name="_xlnm.Print_Area" localSheetId="10">'10E Entry'!$A$3:$M$56</definedName>
    <definedName name="_xlnm.Print_Area" localSheetId="11">'10E- P1'!$A$1:$C$39</definedName>
    <definedName name="_xlnm.Print_Area" localSheetId="12">'10E -P2'!$A$1:$G$33</definedName>
    <definedName name="_xlnm.Print_Area" localSheetId="2">'ANTICIPATORY STATEMENT'!$A$1:$M$90</definedName>
    <definedName name="_xlnm.Print_Area" localSheetId="3">'Anticip-Statement'!$A$1:$M$89</definedName>
    <definedName name="_xlnm.Print_Area" localSheetId="7">'Final Statement'!$A$1:$M$98</definedName>
    <definedName name="_xlnm.Print_Area" localSheetId="9">'Form 12 BB'!$A$1:$K$76</definedName>
    <definedName name="_xlnm.Print_Area" localSheetId="8">'Form16 -B'!$A$1:$R$65</definedName>
    <definedName name="_xlnm.Print_Area" localSheetId="13">Notes!$A$2:$J$210</definedName>
    <definedName name="_xlnm.Print_Area" localSheetId="5">'STATEMENT--2'!$A$1:$K$93</definedName>
  </definedNames>
  <calcPr calcId="162913"/>
</workbook>
</file>

<file path=xl/calcChain.xml><?xml version="1.0" encoding="utf-8"?>
<calcChain xmlns="http://schemas.openxmlformats.org/spreadsheetml/2006/main">
  <c r="O62" i="15" l="1"/>
  <c r="B15" i="15"/>
  <c r="O65" i="15" s="1"/>
  <c r="L55" i="16"/>
  <c r="M54" i="16"/>
  <c r="M53" i="16"/>
  <c r="M52" i="16"/>
  <c r="M51" i="16"/>
  <c r="M50" i="16"/>
  <c r="M49" i="16"/>
  <c r="M48" i="16"/>
  <c r="M47" i="16"/>
  <c r="M46" i="16"/>
  <c r="M45" i="16"/>
  <c r="M44" i="16"/>
  <c r="M43" i="16"/>
  <c r="M42" i="16"/>
  <c r="L38" i="16"/>
  <c r="M37" i="16"/>
  <c r="M36" i="16"/>
  <c r="M35" i="16"/>
  <c r="M34" i="16"/>
  <c r="M33" i="16"/>
  <c r="M32" i="16"/>
  <c r="M31" i="16"/>
  <c r="M30" i="16"/>
  <c r="M29" i="16"/>
  <c r="M28" i="16"/>
  <c r="M27" i="16"/>
  <c r="M26" i="16"/>
  <c r="M25" i="16"/>
  <c r="AC10" i="10"/>
  <c r="AC11" i="10"/>
  <c r="AC12" i="10"/>
  <c r="AC13" i="10"/>
  <c r="AC15" i="10"/>
  <c r="AC16" i="10"/>
  <c r="AC18" i="10"/>
  <c r="AC19" i="10"/>
  <c r="AC20" i="10"/>
  <c r="AC21" i="10"/>
  <c r="AC22" i="10"/>
  <c r="AC23" i="10"/>
  <c r="AC24" i="10"/>
  <c r="AC25" i="10"/>
  <c r="AC26" i="10"/>
  <c r="AC27" i="10"/>
  <c r="AC28" i="10"/>
  <c r="AC29" i="10"/>
  <c r="AC30" i="10"/>
  <c r="AC31" i="10"/>
  <c r="AC32" i="10"/>
  <c r="AC33" i="10"/>
  <c r="AC34" i="10"/>
  <c r="AC35" i="10"/>
  <c r="AC36" i="10"/>
  <c r="AC37" i="10"/>
  <c r="AE37" i="10" s="1"/>
  <c r="AE10" i="1"/>
  <c r="AB57" i="10"/>
  <c r="AA57" i="10"/>
  <c r="AC57" i="10" s="1"/>
  <c r="AC48" i="10"/>
  <c r="AC8" i="10"/>
  <c r="AC6" i="10"/>
  <c r="AD48" i="10"/>
  <c r="AD47" i="10"/>
  <c r="AD46" i="10"/>
  <c r="AD45" i="10"/>
  <c r="AD44" i="10"/>
  <c r="AD43" i="10"/>
  <c r="AD42" i="10"/>
  <c r="AD41" i="10"/>
  <c r="AD40" i="10"/>
  <c r="AD39" i="10"/>
  <c r="AD38" i="10"/>
  <c r="AD37" i="10"/>
  <c r="AD36" i="10"/>
  <c r="AD35" i="10"/>
  <c r="AE35" i="10" s="1"/>
  <c r="AD34" i="10"/>
  <c r="AD33" i="10"/>
  <c r="AD32" i="10"/>
  <c r="AD31" i="10"/>
  <c r="AD30" i="10"/>
  <c r="AD29" i="10"/>
  <c r="AD28" i="10"/>
  <c r="AD27" i="10"/>
  <c r="AE27" i="10" s="1"/>
  <c r="AD26" i="10"/>
  <c r="AD25" i="10"/>
  <c r="AD24" i="10"/>
  <c r="AD23" i="10"/>
  <c r="AE23" i="10" s="1"/>
  <c r="AD22" i="10"/>
  <c r="AD21" i="10"/>
  <c r="AD20" i="10"/>
  <c r="AE20" i="10" s="1"/>
  <c r="AD19" i="10"/>
  <c r="AE19" i="10" s="1"/>
  <c r="AD18" i="10"/>
  <c r="AD17" i="10"/>
  <c r="AD16" i="10"/>
  <c r="AD15" i="10"/>
  <c r="AE15" i="10" s="1"/>
  <c r="AD14" i="10"/>
  <c r="AD13" i="10"/>
  <c r="AE13" i="10" s="1"/>
  <c r="AD12" i="10"/>
  <c r="AD11" i="10"/>
  <c r="AD10" i="10"/>
  <c r="AD9" i="10"/>
  <c r="AD8" i="10"/>
  <c r="AD7" i="10"/>
  <c r="AD6" i="10"/>
  <c r="A21" i="1"/>
  <c r="B86" i="10" s="1"/>
  <c r="A20" i="1"/>
  <c r="A19" i="1"/>
  <c r="A18" i="1"/>
  <c r="B83" i="10" s="1"/>
  <c r="A17" i="1"/>
  <c r="B82" i="10" s="1"/>
  <c r="A16" i="1"/>
  <c r="A15" i="1"/>
  <c r="A14" i="1"/>
  <c r="B79" i="10" s="1"/>
  <c r="A13" i="1"/>
  <c r="B78" i="10" s="1"/>
  <c r="A12" i="1"/>
  <c r="A11" i="1"/>
  <c r="A10" i="1"/>
  <c r="B75" i="10" s="1"/>
  <c r="AE28" i="10"/>
  <c r="AE32" i="10"/>
  <c r="AD5" i="10"/>
  <c r="Z37" i="10"/>
  <c r="Z36" i="10"/>
  <c r="Z35" i="10"/>
  <c r="Z34" i="10"/>
  <c r="Z33" i="10"/>
  <c r="Z28" i="10"/>
  <c r="Z27" i="10"/>
  <c r="Z26" i="10"/>
  <c r="Z25" i="10"/>
  <c r="Z16" i="10"/>
  <c r="AA16" i="10" s="1"/>
  <c r="Z15" i="10"/>
  <c r="Z12" i="10"/>
  <c r="Z11" i="10"/>
  <c r="Z10" i="10"/>
  <c r="Z8" i="10"/>
  <c r="AA8" i="10" s="1"/>
  <c r="AB8" i="10" s="1"/>
  <c r="Z7" i="10"/>
  <c r="AA7" i="10" s="1"/>
  <c r="AB7" i="10" s="1"/>
  <c r="Z6" i="10"/>
  <c r="AA6" i="10" s="1"/>
  <c r="AB6" i="10" s="1"/>
  <c r="B14" i="15"/>
  <c r="N64" i="15" s="1"/>
  <c r="K55" i="16"/>
  <c r="K38" i="16"/>
  <c r="K56" i="16" s="1"/>
  <c r="C14" i="15" s="1"/>
  <c r="B85" i="10"/>
  <c r="B84" i="10"/>
  <c r="B81" i="10"/>
  <c r="B77" i="10"/>
  <c r="H20" i="16"/>
  <c r="W20" i="16"/>
  <c r="V20" i="16"/>
  <c r="V12" i="16"/>
  <c r="R12" i="16"/>
  <c r="M49" i="10"/>
  <c r="J55" i="16"/>
  <c r="J38" i="16"/>
  <c r="B13" i="15"/>
  <c r="M63" i="15" s="1"/>
  <c r="S49" i="10"/>
  <c r="B23" i="10"/>
  <c r="B22" i="10"/>
  <c r="B37" i="10"/>
  <c r="B28" i="10"/>
  <c r="B27" i="10"/>
  <c r="B16" i="10"/>
  <c r="B12" i="2"/>
  <c r="B80" i="10"/>
  <c r="B76" i="10"/>
  <c r="AE16" i="10" l="1"/>
  <c r="AE21" i="10"/>
  <c r="AE25" i="10"/>
  <c r="AE29" i="10"/>
  <c r="AE33" i="10"/>
  <c r="AE18" i="10"/>
  <c r="AC7" i="10"/>
  <c r="AE11" i="10"/>
  <c r="AE31" i="10"/>
  <c r="L56" i="16"/>
  <c r="C15" i="15" s="1"/>
  <c r="AE7" i="10"/>
  <c r="M7" i="10" s="1"/>
  <c r="M7" i="2" s="1"/>
  <c r="AE36" i="10"/>
  <c r="AE48" i="10"/>
  <c r="O63" i="15"/>
  <c r="O64" i="15"/>
  <c r="AE26" i="10"/>
  <c r="AE10" i="10"/>
  <c r="AE24" i="10"/>
  <c r="N62" i="15"/>
  <c r="AE34" i="10"/>
  <c r="AE22" i="10"/>
  <c r="AE12" i="10"/>
  <c r="AE30" i="10"/>
  <c r="N63" i="15"/>
  <c r="D14" i="15"/>
  <c r="N65" i="15"/>
  <c r="AE8" i="10"/>
  <c r="M8" i="10" s="1"/>
  <c r="M8" i="2" s="1"/>
  <c r="AB16" i="10"/>
  <c r="M16" i="10"/>
  <c r="M16" i="2" s="1"/>
  <c r="AE6" i="10"/>
  <c r="M6" i="10" s="1"/>
  <c r="M6" i="2" s="1"/>
  <c r="N66" i="15"/>
  <c r="N70" i="15" s="1"/>
  <c r="N71" i="15" s="1"/>
  <c r="N72" i="15" s="1"/>
  <c r="B66" i="10"/>
  <c r="B87" i="2" s="1"/>
  <c r="B62" i="10"/>
  <c r="B83" i="2" s="1"/>
  <c r="B58" i="10"/>
  <c r="B79" i="2" s="1"/>
  <c r="B65" i="10"/>
  <c r="B86" i="2" s="1"/>
  <c r="B61" i="10"/>
  <c r="B82" i="2" s="1"/>
  <c r="B57" i="10"/>
  <c r="B78" i="2" s="1"/>
  <c r="B56" i="10"/>
  <c r="B77" i="2" s="1"/>
  <c r="B64" i="10"/>
  <c r="B85" i="2" s="1"/>
  <c r="B60" i="10"/>
  <c r="B81" i="2" s="1"/>
  <c r="B67" i="10"/>
  <c r="B88" i="2" s="1"/>
  <c r="B63" i="10"/>
  <c r="B84" i="2" s="1"/>
  <c r="B59" i="10"/>
  <c r="B80" i="2" s="1"/>
  <c r="J56" i="16"/>
  <c r="C13" i="15" s="1"/>
  <c r="D13" i="15" s="1"/>
  <c r="M62" i="15"/>
  <c r="M65" i="15"/>
  <c r="M64" i="15"/>
  <c r="T11" i="1"/>
  <c r="T12" i="1" s="1"/>
  <c r="A36" i="16"/>
  <c r="F19" i="16" s="1"/>
  <c r="A35" i="16"/>
  <c r="F18" i="16" s="1"/>
  <c r="A34" i="16"/>
  <c r="F17" i="16" s="1"/>
  <c r="A33" i="16"/>
  <c r="F16" i="16" s="1"/>
  <c r="A32" i="16"/>
  <c r="F15" i="16" s="1"/>
  <c r="A31" i="16"/>
  <c r="F14" i="16" s="1"/>
  <c r="A30" i="16"/>
  <c r="F13" i="16" s="1"/>
  <c r="A29" i="16"/>
  <c r="F12" i="16" s="1"/>
  <c r="A28" i="16"/>
  <c r="F11" i="16" s="1"/>
  <c r="A27" i="16"/>
  <c r="F10" i="16" s="1"/>
  <c r="A26" i="16"/>
  <c r="F9" i="16" s="1"/>
  <c r="A25" i="16"/>
  <c r="F8" i="16" s="1"/>
  <c r="B66" i="13"/>
  <c r="B85" i="13" s="1"/>
  <c r="B65" i="13"/>
  <c r="B84" i="13" s="1"/>
  <c r="B64" i="13"/>
  <c r="B83" i="13" s="1"/>
  <c r="B63" i="13"/>
  <c r="B82" i="13" s="1"/>
  <c r="B62" i="13"/>
  <c r="B81" i="13" s="1"/>
  <c r="B61" i="13"/>
  <c r="B80" i="13" s="1"/>
  <c r="B60" i="13"/>
  <c r="B79" i="13" s="1"/>
  <c r="B59" i="13"/>
  <c r="B78" i="13" s="1"/>
  <c r="B58" i="13"/>
  <c r="B77" i="13" s="1"/>
  <c r="B57" i="13"/>
  <c r="B76" i="13" s="1"/>
  <c r="B56" i="13"/>
  <c r="B75" i="13" s="1"/>
  <c r="B55" i="13"/>
  <c r="B74" i="13" s="1"/>
  <c r="O66" i="15" l="1"/>
  <c r="O70" i="15" s="1"/>
  <c r="O71" i="15" s="1"/>
  <c r="O72" i="15" s="1"/>
  <c r="O67" i="15" s="1"/>
  <c r="O68" i="15" s="1"/>
  <c r="O69" i="15" s="1"/>
  <c r="E15" i="15" s="1"/>
  <c r="D15" i="15"/>
  <c r="AB21" i="15"/>
  <c r="AC22" i="15"/>
  <c r="AC19" i="15"/>
  <c r="AC21" i="15"/>
  <c r="AC20" i="15"/>
  <c r="N67" i="15"/>
  <c r="N68" i="15" s="1"/>
  <c r="N69" i="15" s="1"/>
  <c r="E14" i="15" s="1"/>
  <c r="B59" i="2"/>
  <c r="B57" i="2"/>
  <c r="B58" i="2"/>
  <c r="B62" i="2"/>
  <c r="B65" i="2"/>
  <c r="B67" i="2"/>
  <c r="B68" i="2"/>
  <c r="B63" i="2"/>
  <c r="B61" i="2"/>
  <c r="B60" i="2"/>
  <c r="B66" i="2"/>
  <c r="B64" i="2"/>
  <c r="M66" i="15"/>
  <c r="M70" i="15" s="1"/>
  <c r="AB19" i="15"/>
  <c r="AB20" i="15"/>
  <c r="AB22" i="15"/>
  <c r="R22" i="1"/>
  <c r="T13" i="1"/>
  <c r="A52" i="16"/>
  <c r="A48" i="16"/>
  <c r="A44" i="16"/>
  <c r="B18" i="16"/>
  <c r="B14" i="16"/>
  <c r="B10" i="16"/>
  <c r="A53" i="16"/>
  <c r="A49" i="16"/>
  <c r="A45" i="16"/>
  <c r="B19" i="16"/>
  <c r="B15" i="16"/>
  <c r="B11" i="16"/>
  <c r="A42" i="16"/>
  <c r="A50" i="16"/>
  <c r="A46" i="16"/>
  <c r="B8" i="16"/>
  <c r="B16" i="16"/>
  <c r="B12" i="16"/>
  <c r="A51" i="16"/>
  <c r="A47" i="16"/>
  <c r="A43" i="16"/>
  <c r="B17" i="16"/>
  <c r="B13" i="16"/>
  <c r="B9" i="16"/>
  <c r="B11" i="15"/>
  <c r="R22" i="15" s="1"/>
  <c r="B12" i="15"/>
  <c r="L62" i="15" s="1"/>
  <c r="B10" i="15"/>
  <c r="B9" i="15"/>
  <c r="B8" i="15"/>
  <c r="O43" i="15" s="1"/>
  <c r="B7" i="15"/>
  <c r="N43" i="15" s="1"/>
  <c r="B6" i="15"/>
  <c r="M21" i="15" s="1"/>
  <c r="B5" i="15"/>
  <c r="L21" i="15" s="1"/>
  <c r="H4" i="16"/>
  <c r="C4" i="16"/>
  <c r="C55" i="16"/>
  <c r="D55" i="16"/>
  <c r="E55" i="16"/>
  <c r="F55" i="16"/>
  <c r="G55" i="16"/>
  <c r="H55" i="16"/>
  <c r="I55" i="16"/>
  <c r="B55" i="16"/>
  <c r="C38" i="16"/>
  <c r="D38" i="16"/>
  <c r="D56" i="16" s="1"/>
  <c r="C7" i="15" s="1"/>
  <c r="E38" i="16"/>
  <c r="F38" i="16"/>
  <c r="G38" i="16"/>
  <c r="H38" i="16"/>
  <c r="I38" i="16"/>
  <c r="B38" i="16"/>
  <c r="U20" i="16"/>
  <c r="T20" i="16"/>
  <c r="C13" i="16"/>
  <c r="V13" i="16" s="1"/>
  <c r="S12" i="16"/>
  <c r="G12" i="16" s="1"/>
  <c r="AD19" i="15" l="1"/>
  <c r="AD22" i="15"/>
  <c r="AD20" i="15"/>
  <c r="AD21" i="15"/>
  <c r="AC23" i="15"/>
  <c r="AC27" i="15" s="1"/>
  <c r="AC28" i="15" s="1"/>
  <c r="AC29" i="15"/>
  <c r="AC24" i="15" s="1"/>
  <c r="AC25" i="15" s="1"/>
  <c r="AC26" i="15" s="1"/>
  <c r="F14" i="15" s="1"/>
  <c r="G14" i="15" s="1"/>
  <c r="P54" i="1"/>
  <c r="M71" i="15"/>
  <c r="M72" i="15" s="1"/>
  <c r="M67" i="15" s="1"/>
  <c r="M68" i="15" s="1"/>
  <c r="M69" i="15" s="1"/>
  <c r="E13" i="15" s="1"/>
  <c r="AB23" i="15"/>
  <c r="AB27" i="15" s="1"/>
  <c r="S13" i="16"/>
  <c r="G13" i="16" s="1"/>
  <c r="R13" i="16"/>
  <c r="T14" i="1"/>
  <c r="L65" i="15"/>
  <c r="L64" i="15"/>
  <c r="L63" i="15"/>
  <c r="I56" i="16"/>
  <c r="C12" i="15" s="1"/>
  <c r="E56" i="16"/>
  <c r="C8" i="15" s="1"/>
  <c r="D8" i="15" s="1"/>
  <c r="C56" i="16"/>
  <c r="C6" i="15" s="1"/>
  <c r="D6" i="15" s="1"/>
  <c r="B56" i="16"/>
  <c r="F56" i="16"/>
  <c r="C9" i="15" s="1"/>
  <c r="D9" i="15" s="1"/>
  <c r="C14" i="16"/>
  <c r="V14" i="16" s="1"/>
  <c r="M38" i="16"/>
  <c r="M55" i="16"/>
  <c r="D7" i="15"/>
  <c r="O19" i="15"/>
  <c r="M20" i="15"/>
  <c r="Q20" i="15"/>
  <c r="O21" i="15"/>
  <c r="M22" i="15"/>
  <c r="Q22" i="15"/>
  <c r="M40" i="15"/>
  <c r="M41" i="15"/>
  <c r="M42" i="15"/>
  <c r="M43" i="15"/>
  <c r="N19" i="15"/>
  <c r="R19" i="15"/>
  <c r="L20" i="15"/>
  <c r="P20" i="15"/>
  <c r="N21" i="15"/>
  <c r="R21" i="15"/>
  <c r="L22" i="15"/>
  <c r="P22" i="15"/>
  <c r="L40" i="15"/>
  <c r="L41" i="15"/>
  <c r="L42" i="15"/>
  <c r="L43" i="15"/>
  <c r="M19" i="15"/>
  <c r="Q19" i="15"/>
  <c r="O20" i="15"/>
  <c r="Q21" i="15"/>
  <c r="O22" i="15"/>
  <c r="O40" i="15"/>
  <c r="O41" i="15"/>
  <c r="O42" i="15"/>
  <c r="L19" i="15"/>
  <c r="P19" i="15"/>
  <c r="N20" i="15"/>
  <c r="R20" i="15"/>
  <c r="P21" i="15"/>
  <c r="N22" i="15"/>
  <c r="N40" i="15"/>
  <c r="N41" i="15"/>
  <c r="N42" i="15"/>
  <c r="C5" i="15" l="1"/>
  <c r="AD23" i="15"/>
  <c r="AD27" i="15" s="1"/>
  <c r="AB48" i="10"/>
  <c r="AA48" i="10"/>
  <c r="Z48" i="10"/>
  <c r="M48" i="10"/>
  <c r="M48" i="2" s="1"/>
  <c r="AB28" i="15"/>
  <c r="AB29" i="15"/>
  <c r="AB24" i="15" s="1"/>
  <c r="AB25" i="15" s="1"/>
  <c r="AB26" i="15" s="1"/>
  <c r="L23" i="15"/>
  <c r="L24" i="15" s="1"/>
  <c r="L25" i="15" s="1"/>
  <c r="M23" i="15"/>
  <c r="M27" i="15" s="1"/>
  <c r="L66" i="15"/>
  <c r="L70" i="15" s="1"/>
  <c r="L71" i="15" s="1"/>
  <c r="L72" i="15" s="1"/>
  <c r="L67" i="15" s="1"/>
  <c r="L68" i="15" s="1"/>
  <c r="L69" i="15" s="1"/>
  <c r="E12" i="15" s="1"/>
  <c r="Q23" i="15"/>
  <c r="Q27" i="15" s="1"/>
  <c r="Q28" i="15" s="1"/>
  <c r="R14" i="16"/>
  <c r="S14" i="16"/>
  <c r="G14" i="16" s="1"/>
  <c r="T15" i="1"/>
  <c r="D5" i="15"/>
  <c r="O44" i="15"/>
  <c r="O45" i="15" s="1"/>
  <c r="O46" i="15" s="1"/>
  <c r="M44" i="15"/>
  <c r="M45" i="15" s="1"/>
  <c r="M46" i="15" s="1"/>
  <c r="P23" i="15"/>
  <c r="P27" i="15" s="1"/>
  <c r="P28" i="15" s="1"/>
  <c r="C15" i="16"/>
  <c r="V15" i="16" s="1"/>
  <c r="U21" i="15"/>
  <c r="U19" i="15"/>
  <c r="U22" i="15"/>
  <c r="U20" i="15"/>
  <c r="V43" i="15"/>
  <c r="V42" i="15"/>
  <c r="V41" i="15"/>
  <c r="V40" i="15"/>
  <c r="L44" i="15"/>
  <c r="R23" i="15"/>
  <c r="R27" i="15" s="1"/>
  <c r="O23" i="15"/>
  <c r="W22" i="15"/>
  <c r="W20" i="15"/>
  <c r="X43" i="15"/>
  <c r="X42" i="15"/>
  <c r="X41" i="15"/>
  <c r="X40" i="15"/>
  <c r="W21" i="15"/>
  <c r="W19" i="15"/>
  <c r="W43" i="15"/>
  <c r="W42" i="15"/>
  <c r="W41" i="15"/>
  <c r="W40" i="15"/>
  <c r="V21" i="15"/>
  <c r="V19" i="15"/>
  <c r="V22" i="15"/>
  <c r="V20" i="15"/>
  <c r="N44" i="15"/>
  <c r="X22" i="15"/>
  <c r="X20" i="15"/>
  <c r="X21" i="15"/>
  <c r="X19" i="15"/>
  <c r="N23" i="15"/>
  <c r="T19" i="15" l="1"/>
  <c r="Q29" i="15"/>
  <c r="AD28" i="15"/>
  <c r="AD29" i="15" s="1"/>
  <c r="AD24" i="15" s="1"/>
  <c r="AD25" i="15" s="1"/>
  <c r="AD26" i="15" s="1"/>
  <c r="F15" i="15" s="1"/>
  <c r="G15" i="15" s="1"/>
  <c r="O48" i="15"/>
  <c r="W44" i="15"/>
  <c r="W45" i="15" s="1"/>
  <c r="W46" i="15" s="1"/>
  <c r="F13" i="15"/>
  <c r="G13" i="15" s="1"/>
  <c r="AC56" i="15"/>
  <c r="L27" i="15"/>
  <c r="U43" i="15"/>
  <c r="M24" i="15"/>
  <c r="M25" i="15" s="1"/>
  <c r="M26" i="15" s="1"/>
  <c r="M56" i="15" s="1"/>
  <c r="E6" i="15" s="1"/>
  <c r="U42" i="15"/>
  <c r="M48" i="15"/>
  <c r="M47" i="15" s="1"/>
  <c r="U41" i="15"/>
  <c r="T22" i="15"/>
  <c r="U40" i="15"/>
  <c r="T20" i="15"/>
  <c r="T21" i="15"/>
  <c r="R15" i="16"/>
  <c r="S15" i="16"/>
  <c r="G15" i="16" s="1"/>
  <c r="T16" i="1"/>
  <c r="P29" i="15"/>
  <c r="P24" i="15" s="1"/>
  <c r="P25" i="15" s="1"/>
  <c r="P26" i="15" s="1"/>
  <c r="P56" i="15" s="1"/>
  <c r="E9" i="15" s="1"/>
  <c r="W23" i="15"/>
  <c r="W27" i="15" s="1"/>
  <c r="C16" i="16"/>
  <c r="V16" i="16" s="1"/>
  <c r="V23" i="15"/>
  <c r="X44" i="15"/>
  <c r="N24" i="15"/>
  <c r="N25" i="15" s="1"/>
  <c r="N27" i="15"/>
  <c r="L48" i="15"/>
  <c r="L45" i="15"/>
  <c r="L46" i="15" s="1"/>
  <c r="L26" i="15"/>
  <c r="O47" i="15"/>
  <c r="U23" i="15"/>
  <c r="W48" i="15"/>
  <c r="R28" i="15"/>
  <c r="R29" i="15" s="1"/>
  <c r="Q24" i="15"/>
  <c r="Q25" i="15" s="1"/>
  <c r="Q26" i="15" s="1"/>
  <c r="Q56" i="15" s="1"/>
  <c r="E10" i="15" s="1"/>
  <c r="N48" i="15"/>
  <c r="N45" i="15"/>
  <c r="N46" i="15" s="1"/>
  <c r="O24" i="15"/>
  <c r="O25" i="15" s="1"/>
  <c r="O27" i="15"/>
  <c r="X23" i="15"/>
  <c r="X27" i="15" s="1"/>
  <c r="V44" i="15"/>
  <c r="T23" i="15" l="1"/>
  <c r="T27" i="15" s="1"/>
  <c r="W24" i="15"/>
  <c r="W25" i="15" s="1"/>
  <c r="W26" i="15" s="1"/>
  <c r="U44" i="15"/>
  <c r="U45" i="15" s="1"/>
  <c r="U46" i="15" s="1"/>
  <c r="S16" i="16"/>
  <c r="G16" i="16" s="1"/>
  <c r="R16" i="16"/>
  <c r="T17" i="1"/>
  <c r="O26" i="15"/>
  <c r="O56" i="15" s="1"/>
  <c r="E8" i="15" s="1"/>
  <c r="N26" i="15"/>
  <c r="N56" i="15" s="1"/>
  <c r="E7" i="15" s="1"/>
  <c r="C17" i="16"/>
  <c r="V17" i="16" s="1"/>
  <c r="V48" i="15"/>
  <c r="V45" i="15"/>
  <c r="V46" i="15" s="1"/>
  <c r="R24" i="15"/>
  <c r="R25" i="15" s="1"/>
  <c r="R26" i="15" s="1"/>
  <c r="R56" i="15" s="1"/>
  <c r="E11" i="15" s="1"/>
  <c r="V27" i="15"/>
  <c r="V24" i="15"/>
  <c r="V25" i="15" s="1"/>
  <c r="N47" i="15"/>
  <c r="L47" i="15"/>
  <c r="L56" i="15" s="1"/>
  <c r="E5" i="15" s="1"/>
  <c r="E16" i="15" s="1"/>
  <c r="U27" i="15"/>
  <c r="U24" i="15"/>
  <c r="U25" i="15" s="1"/>
  <c r="X48" i="15"/>
  <c r="X45" i="15"/>
  <c r="X46" i="15" s="1"/>
  <c r="X28" i="15"/>
  <c r="X29" i="15" s="1"/>
  <c r="W47" i="15"/>
  <c r="T24" i="15" l="1"/>
  <c r="T25" i="15" s="1"/>
  <c r="T26" i="15" s="1"/>
  <c r="U48" i="15"/>
  <c r="U47" i="15" s="1"/>
  <c r="S17" i="16"/>
  <c r="G17" i="16" s="1"/>
  <c r="R17" i="16"/>
  <c r="T18" i="1"/>
  <c r="T19" i="1" s="1"/>
  <c r="T20" i="1" s="1"/>
  <c r="T21" i="1" s="1"/>
  <c r="U26" i="15"/>
  <c r="V47" i="15"/>
  <c r="X47" i="15"/>
  <c r="F8" i="15" s="1"/>
  <c r="C18" i="16"/>
  <c r="V18" i="16" s="1"/>
  <c r="X24" i="15"/>
  <c r="X25" i="15" s="1"/>
  <c r="X26" i="15" s="1"/>
  <c r="Y56" i="15" s="1"/>
  <c r="F9" i="15" s="1"/>
  <c r="V26" i="15"/>
  <c r="W56" i="15" s="1"/>
  <c r="F7" i="15" s="1"/>
  <c r="G7" i="15" s="1"/>
  <c r="X56" i="15" l="1"/>
  <c r="V56" i="15"/>
  <c r="F6" i="15" s="1"/>
  <c r="G6" i="15" s="1"/>
  <c r="U56" i="15"/>
  <c r="F5" i="15" s="1"/>
  <c r="R18" i="16"/>
  <c r="S18" i="16"/>
  <c r="G18" i="16" s="1"/>
  <c r="G8" i="15"/>
  <c r="C19" i="16"/>
  <c r="V19" i="16" s="1"/>
  <c r="R20" i="16"/>
  <c r="S20" i="16"/>
  <c r="G9" i="15"/>
  <c r="G5" i="15" l="1"/>
  <c r="G20" i="16"/>
  <c r="S19" i="16"/>
  <c r="R19" i="16"/>
  <c r="C21" i="16"/>
  <c r="D8" i="16"/>
  <c r="W8" i="16" s="1"/>
  <c r="C11" i="14"/>
  <c r="C5" i="14"/>
  <c r="G19" i="16" l="1"/>
  <c r="T25" i="16" s="1"/>
  <c r="G21" i="16" s="1"/>
  <c r="G56" i="16" s="1"/>
  <c r="T8" i="16"/>
  <c r="U8" i="16"/>
  <c r="H8" i="16" s="1"/>
  <c r="D9" i="16"/>
  <c r="W9" i="16" s="1"/>
  <c r="D87" i="13"/>
  <c r="D88" i="13"/>
  <c r="L74" i="13"/>
  <c r="J74" i="13"/>
  <c r="I74" i="13"/>
  <c r="I73" i="13"/>
  <c r="H74" i="13"/>
  <c r="H73" i="13"/>
  <c r="G74" i="13"/>
  <c r="D86" i="13"/>
  <c r="E74" i="13"/>
  <c r="D74" i="13"/>
  <c r="M69" i="13"/>
  <c r="M68" i="13"/>
  <c r="M67" i="13"/>
  <c r="L55" i="13"/>
  <c r="L54" i="13"/>
  <c r="J55" i="13"/>
  <c r="J54" i="13"/>
  <c r="I55" i="13"/>
  <c r="I54" i="13"/>
  <c r="H55" i="13"/>
  <c r="H54" i="13"/>
  <c r="G55" i="13"/>
  <c r="D55" i="13"/>
  <c r="I52" i="13"/>
  <c r="T50" i="13"/>
  <c r="M49" i="13"/>
  <c r="B37" i="13"/>
  <c r="M37" i="13"/>
  <c r="M36" i="13"/>
  <c r="M35" i="13"/>
  <c r="M34" i="13"/>
  <c r="M33" i="13"/>
  <c r="M28" i="13"/>
  <c r="B28" i="13"/>
  <c r="M27" i="13"/>
  <c r="B27" i="13"/>
  <c r="M26" i="13"/>
  <c r="M25" i="13"/>
  <c r="B23" i="13"/>
  <c r="B22" i="13"/>
  <c r="M16" i="13"/>
  <c r="M14" i="13"/>
  <c r="M12" i="13"/>
  <c r="B12" i="13"/>
  <c r="M11" i="13"/>
  <c r="B9" i="13"/>
  <c r="M9" i="13"/>
  <c r="M8" i="13"/>
  <c r="M7" i="13"/>
  <c r="M6" i="13"/>
  <c r="H4" i="13"/>
  <c r="D4" i="13"/>
  <c r="T9" i="16" l="1"/>
  <c r="U9" i="16"/>
  <c r="H9" i="16" s="1"/>
  <c r="C10" i="15"/>
  <c r="D12" i="15"/>
  <c r="D10" i="16"/>
  <c r="W10" i="16" s="1"/>
  <c r="M88" i="13"/>
  <c r="M87" i="13"/>
  <c r="M86" i="13"/>
  <c r="U10" i="16" l="1"/>
  <c r="H10" i="16" s="1"/>
  <c r="T10" i="16"/>
  <c r="D10" i="15"/>
  <c r="AA20" i="15"/>
  <c r="AA19" i="15"/>
  <c r="AA22" i="15"/>
  <c r="AA21" i="15"/>
  <c r="D11" i="16"/>
  <c r="W11" i="16" s="1"/>
  <c r="V63" i="1"/>
  <c r="T11" i="16" l="1"/>
  <c r="U11" i="16"/>
  <c r="H11" i="16" s="1"/>
  <c r="Y20" i="15"/>
  <c r="Y19" i="15"/>
  <c r="Y22" i="15"/>
  <c r="Y21" i="15"/>
  <c r="AA23" i="15"/>
  <c r="AA27" i="15" s="1"/>
  <c r="D12" i="16"/>
  <c r="W12" i="16" s="1"/>
  <c r="G30" i="12"/>
  <c r="G8" i="12"/>
  <c r="F5" i="12"/>
  <c r="U12" i="16" l="1"/>
  <c r="H12" i="16" s="1"/>
  <c r="T12" i="16"/>
  <c r="Y23" i="15"/>
  <c r="Y27" i="15" s="1"/>
  <c r="Y28" i="15" s="1"/>
  <c r="AA28" i="15"/>
  <c r="D13" i="16"/>
  <c r="W13" i="16" s="1"/>
  <c r="K21" i="11"/>
  <c r="E11" i="8"/>
  <c r="L75" i="10"/>
  <c r="J75" i="10"/>
  <c r="I75" i="10"/>
  <c r="H75" i="10"/>
  <c r="G75" i="10"/>
  <c r="E75" i="10"/>
  <c r="D88" i="10"/>
  <c r="M88" i="10" s="1"/>
  <c r="D89" i="10"/>
  <c r="M89" i="10" s="1"/>
  <c r="D87" i="10"/>
  <c r="M87" i="10" s="1"/>
  <c r="D75" i="10"/>
  <c r="I74" i="10"/>
  <c r="H74" i="10"/>
  <c r="M69" i="10"/>
  <c r="M70" i="10"/>
  <c r="M68" i="10"/>
  <c r="L56" i="10"/>
  <c r="J56" i="10"/>
  <c r="I56" i="10"/>
  <c r="L55" i="10"/>
  <c r="J55" i="10"/>
  <c r="I55" i="10"/>
  <c r="H55" i="10"/>
  <c r="H56" i="10"/>
  <c r="G56" i="10"/>
  <c r="D56" i="10"/>
  <c r="B11" i="10"/>
  <c r="D4" i="10"/>
  <c r="H4" i="10"/>
  <c r="AA29" i="15" l="1"/>
  <c r="AA24" i="15" s="1"/>
  <c r="AA25" i="15" s="1"/>
  <c r="AA26" i="15" s="1"/>
  <c r="AB56" i="15" s="1"/>
  <c r="F12" i="15" s="1"/>
  <c r="G12" i="15" s="1"/>
  <c r="U13" i="16"/>
  <c r="H13" i="16" s="1"/>
  <c r="T13" i="16"/>
  <c r="Y29" i="15"/>
  <c r="Y24" i="15" s="1"/>
  <c r="Y25" i="15" s="1"/>
  <c r="Y26" i="15" s="1"/>
  <c r="Z56" i="15" s="1"/>
  <c r="F10" i="15" s="1"/>
  <c r="D14" i="16"/>
  <c r="W14" i="16" s="1"/>
  <c r="G56" i="13"/>
  <c r="J5" i="9"/>
  <c r="E16" i="2"/>
  <c r="B27" i="2"/>
  <c r="B10" i="2"/>
  <c r="X5" i="1"/>
  <c r="H4" i="2"/>
  <c r="G10" i="15" l="1"/>
  <c r="U14" i="16"/>
  <c r="H14" i="16" s="1"/>
  <c r="T14" i="16"/>
  <c r="D15" i="16"/>
  <c r="W15" i="16" s="1"/>
  <c r="D3" i="10"/>
  <c r="D3" i="13"/>
  <c r="B62" i="9"/>
  <c r="B62" i="11"/>
  <c r="D4" i="9"/>
  <c r="D4" i="11"/>
  <c r="G57" i="13"/>
  <c r="G57" i="10"/>
  <c r="T41" i="8"/>
  <c r="C41" i="8" s="1"/>
  <c r="T26" i="8"/>
  <c r="K28" i="8" s="1"/>
  <c r="O28" i="8" s="1"/>
  <c r="T23" i="8"/>
  <c r="T24" i="8"/>
  <c r="M72" i="2"/>
  <c r="M71" i="2"/>
  <c r="M70" i="2"/>
  <c r="T15" i="16" l="1"/>
  <c r="U15" i="16"/>
  <c r="H15" i="16" s="1"/>
  <c r="D16" i="16"/>
  <c r="W16" i="16" s="1"/>
  <c r="K21" i="9"/>
  <c r="G58" i="13"/>
  <c r="G58" i="10"/>
  <c r="T25" i="8"/>
  <c r="B28" i="8" s="1"/>
  <c r="T16" i="16" l="1"/>
  <c r="U16" i="16"/>
  <c r="H16" i="16" s="1"/>
  <c r="D17" i="16"/>
  <c r="W17" i="16" s="1"/>
  <c r="G59" i="13"/>
  <c r="G59" i="10"/>
  <c r="M48" i="13"/>
  <c r="T17" i="16" l="1"/>
  <c r="U17" i="16"/>
  <c r="H17" i="16" s="1"/>
  <c r="D18" i="16"/>
  <c r="W18" i="16" s="1"/>
  <c r="K79" i="9"/>
  <c r="K79" i="11"/>
  <c r="G60" i="13"/>
  <c r="G60" i="10"/>
  <c r="AF10" i="1"/>
  <c r="U18" i="16" l="1"/>
  <c r="T18" i="16"/>
  <c r="AG10" i="1"/>
  <c r="C10" i="1" s="1"/>
  <c r="E55" i="13" s="1"/>
  <c r="D21" i="16"/>
  <c r="K34" i="9"/>
  <c r="K34" i="11"/>
  <c r="G61" i="13"/>
  <c r="G61" i="10"/>
  <c r="B37" i="2"/>
  <c r="I52" i="2"/>
  <c r="D3" i="2"/>
  <c r="D91" i="2"/>
  <c r="M91" i="2" s="1"/>
  <c r="D90" i="2"/>
  <c r="M90" i="2" s="1"/>
  <c r="D89" i="2"/>
  <c r="M89" i="2" s="1"/>
  <c r="L77" i="2"/>
  <c r="J77" i="2"/>
  <c r="G77" i="2"/>
  <c r="E77" i="2"/>
  <c r="D77" i="2"/>
  <c r="I77" i="2"/>
  <c r="I76" i="2"/>
  <c r="H77" i="2"/>
  <c r="H76" i="2"/>
  <c r="L57" i="2"/>
  <c r="L56" i="2"/>
  <c r="J57" i="2"/>
  <c r="J56" i="2"/>
  <c r="I57" i="2"/>
  <c r="I56" i="2"/>
  <c r="H57" i="2"/>
  <c r="H56" i="2"/>
  <c r="G57" i="2"/>
  <c r="D57" i="2"/>
  <c r="B28" i="2"/>
  <c r="B23" i="2"/>
  <c r="B55" i="11" s="1"/>
  <c r="B22" i="2"/>
  <c r="B54" i="11" s="1"/>
  <c r="D4" i="2"/>
  <c r="J5" i="11" s="1"/>
  <c r="N11" i="1"/>
  <c r="I75" i="13" s="1"/>
  <c r="G75" i="13"/>
  <c r="F11" i="1"/>
  <c r="I56" i="13" s="1"/>
  <c r="E11" i="1"/>
  <c r="H56" i="13" s="1"/>
  <c r="G11" i="1"/>
  <c r="J56" i="13" s="1"/>
  <c r="H18" i="16" l="1"/>
  <c r="U25" i="16" s="1"/>
  <c r="H21" i="16" s="1"/>
  <c r="H56" i="16" s="1"/>
  <c r="M56" i="16" s="1"/>
  <c r="E56" i="10"/>
  <c r="B63" i="9"/>
  <c r="B63" i="11"/>
  <c r="B48" i="9"/>
  <c r="B48" i="11"/>
  <c r="N12" i="1"/>
  <c r="I76" i="13" s="1"/>
  <c r="I76" i="10"/>
  <c r="G76" i="13"/>
  <c r="G76" i="10"/>
  <c r="G12" i="1"/>
  <c r="J57" i="13" s="1"/>
  <c r="J57" i="10"/>
  <c r="F12" i="1"/>
  <c r="I57" i="13" s="1"/>
  <c r="I57" i="10"/>
  <c r="K22" i="9"/>
  <c r="K22" i="11"/>
  <c r="K20" i="9"/>
  <c r="K20" i="11"/>
  <c r="D3" i="9"/>
  <c r="D3" i="11"/>
  <c r="E12" i="1"/>
  <c r="H57" i="13" s="1"/>
  <c r="H57" i="10"/>
  <c r="G62" i="13"/>
  <c r="G62" i="10"/>
  <c r="T40" i="8"/>
  <c r="C40" i="8" s="1"/>
  <c r="B55" i="9"/>
  <c r="T36" i="8"/>
  <c r="C36" i="8" s="1"/>
  <c r="B54" i="9"/>
  <c r="C42" i="8"/>
  <c r="T42" i="8"/>
  <c r="I58" i="2"/>
  <c r="G78" i="2"/>
  <c r="I78" i="2"/>
  <c r="H58" i="2"/>
  <c r="J58" i="2"/>
  <c r="H11" i="1"/>
  <c r="O11" i="1"/>
  <c r="AE11" i="1"/>
  <c r="Q10" i="1"/>
  <c r="H59" i="2" l="1"/>
  <c r="I59" i="2"/>
  <c r="J59" i="2"/>
  <c r="L57" i="10"/>
  <c r="L56" i="13"/>
  <c r="C16" i="14"/>
  <c r="C11" i="15"/>
  <c r="C16" i="15" s="1"/>
  <c r="AF11" i="1"/>
  <c r="AG11" i="1" s="1"/>
  <c r="C11" i="1" s="1"/>
  <c r="J76" i="10"/>
  <c r="J75" i="13"/>
  <c r="D56" i="13"/>
  <c r="L76" i="10"/>
  <c r="L75" i="13"/>
  <c r="H76" i="10"/>
  <c r="H75" i="13"/>
  <c r="E76" i="10"/>
  <c r="E75" i="13"/>
  <c r="D76" i="10"/>
  <c r="D75" i="13"/>
  <c r="M75" i="10"/>
  <c r="M74" i="13"/>
  <c r="N13" i="1"/>
  <c r="I77" i="13" s="1"/>
  <c r="I77" i="10"/>
  <c r="I79" i="2"/>
  <c r="G77" i="13"/>
  <c r="G77" i="10"/>
  <c r="G79" i="2"/>
  <c r="G13" i="1"/>
  <c r="J58" i="13" s="1"/>
  <c r="J58" i="10"/>
  <c r="F13" i="1"/>
  <c r="I58" i="13" s="1"/>
  <c r="I58" i="10"/>
  <c r="K19" i="9"/>
  <c r="K19" i="11"/>
  <c r="D57" i="10"/>
  <c r="E13" i="1"/>
  <c r="H58" i="13" s="1"/>
  <c r="H58" i="10"/>
  <c r="G63" i="13"/>
  <c r="G63" i="10"/>
  <c r="O12" i="1"/>
  <c r="J78" i="2"/>
  <c r="L76" i="13"/>
  <c r="L78" i="2"/>
  <c r="D76" i="13"/>
  <c r="D78" i="2"/>
  <c r="E78" i="2"/>
  <c r="M77" i="2"/>
  <c r="H78" i="2"/>
  <c r="H12" i="1"/>
  <c r="L58" i="2"/>
  <c r="G59" i="2"/>
  <c r="G58" i="2"/>
  <c r="I10" i="1"/>
  <c r="E57" i="2"/>
  <c r="D58" i="2"/>
  <c r="Q11" i="1"/>
  <c r="M75" i="13" s="1"/>
  <c r="AE12" i="1"/>
  <c r="L57" i="13" l="1"/>
  <c r="H13" i="1"/>
  <c r="D11" i="15"/>
  <c r="D16" i="15" s="1"/>
  <c r="F23" i="15"/>
  <c r="AF12" i="1"/>
  <c r="AG12" i="1" s="1"/>
  <c r="C12" i="1" s="1"/>
  <c r="E56" i="13"/>
  <c r="J77" i="10"/>
  <c r="J76" i="13"/>
  <c r="D57" i="13"/>
  <c r="H77" i="10"/>
  <c r="H76" i="13"/>
  <c r="E77" i="10"/>
  <c r="E76" i="13"/>
  <c r="M56" i="10"/>
  <c r="M55" i="13"/>
  <c r="L79" i="2"/>
  <c r="L77" i="10"/>
  <c r="N14" i="1"/>
  <c r="I78" i="13" s="1"/>
  <c r="I78" i="10"/>
  <c r="I80" i="2"/>
  <c r="G78" i="13"/>
  <c r="G78" i="10"/>
  <c r="G80" i="2"/>
  <c r="L59" i="2"/>
  <c r="L58" i="10"/>
  <c r="G14" i="1"/>
  <c r="J59" i="13" s="1"/>
  <c r="J59" i="10"/>
  <c r="J60" i="2"/>
  <c r="F14" i="1"/>
  <c r="I59" i="13" s="1"/>
  <c r="I59" i="10"/>
  <c r="I60" i="2"/>
  <c r="E57" i="10"/>
  <c r="M78" i="2"/>
  <c r="M76" i="10"/>
  <c r="E14" i="1"/>
  <c r="H59" i="13" s="1"/>
  <c r="H59" i="10"/>
  <c r="H60" i="2"/>
  <c r="D79" i="2"/>
  <c r="D77" i="10"/>
  <c r="G64" i="13"/>
  <c r="G64" i="10"/>
  <c r="D58" i="10"/>
  <c r="D59" i="2"/>
  <c r="G60" i="2"/>
  <c r="L77" i="13"/>
  <c r="D77" i="13"/>
  <c r="O13" i="1"/>
  <c r="J79" i="2"/>
  <c r="E79" i="2"/>
  <c r="H79" i="2"/>
  <c r="Q12" i="1"/>
  <c r="M76" i="13" s="1"/>
  <c r="M57" i="2"/>
  <c r="AE13" i="1"/>
  <c r="Z22" i="15" l="1"/>
  <c r="L59" i="10"/>
  <c r="L58" i="13"/>
  <c r="Z21" i="15"/>
  <c r="Z20" i="15"/>
  <c r="Z19" i="15"/>
  <c r="AF13" i="1"/>
  <c r="AG13" i="1" s="1"/>
  <c r="C13" i="1" s="1"/>
  <c r="E57" i="13"/>
  <c r="J78" i="10"/>
  <c r="J77" i="13"/>
  <c r="D58" i="13"/>
  <c r="H78" i="10"/>
  <c r="H77" i="13"/>
  <c r="E78" i="10"/>
  <c r="E77" i="13"/>
  <c r="I11" i="1"/>
  <c r="L80" i="2"/>
  <c r="L78" i="10"/>
  <c r="N15" i="1"/>
  <c r="I79" i="13" s="1"/>
  <c r="I79" i="10"/>
  <c r="I81" i="2"/>
  <c r="G79" i="13"/>
  <c r="G79" i="10"/>
  <c r="G81" i="2"/>
  <c r="G15" i="1"/>
  <c r="J60" i="13" s="1"/>
  <c r="J60" i="10"/>
  <c r="J61" i="2"/>
  <c r="F15" i="1"/>
  <c r="I60" i="13" s="1"/>
  <c r="I60" i="10"/>
  <c r="I61" i="2"/>
  <c r="E58" i="2"/>
  <c r="E58" i="10"/>
  <c r="K7" i="9"/>
  <c r="K7" i="11"/>
  <c r="M79" i="2"/>
  <c r="M77" i="10"/>
  <c r="E15" i="1"/>
  <c r="H60" i="13" s="1"/>
  <c r="H60" i="10"/>
  <c r="H61" i="2"/>
  <c r="D78" i="10"/>
  <c r="G65" i="10"/>
  <c r="G65" i="13"/>
  <c r="D59" i="10"/>
  <c r="D60" i="2"/>
  <c r="D80" i="2"/>
  <c r="L78" i="13"/>
  <c r="G62" i="2"/>
  <c r="H80" i="2"/>
  <c r="E80" i="2"/>
  <c r="J80" i="2"/>
  <c r="O14" i="1"/>
  <c r="Q13" i="1"/>
  <c r="H14" i="1"/>
  <c r="L60" i="2"/>
  <c r="AE14" i="1"/>
  <c r="L60" i="10" l="1"/>
  <c r="L59" i="13"/>
  <c r="Z23" i="15"/>
  <c r="Z27" i="15" s="1"/>
  <c r="Z28" i="15" s="1"/>
  <c r="Z29" i="15" s="1"/>
  <c r="Z24" i="15" s="1"/>
  <c r="Z25" i="15" s="1"/>
  <c r="Z26" i="15" s="1"/>
  <c r="AA56" i="15" s="1"/>
  <c r="F11" i="15" s="1"/>
  <c r="F16" i="15" s="1"/>
  <c r="E58" i="13"/>
  <c r="AF14" i="1"/>
  <c r="AG14" i="1" s="1"/>
  <c r="C14" i="1" s="1"/>
  <c r="J79" i="10"/>
  <c r="J78" i="13"/>
  <c r="D59" i="13"/>
  <c r="H79" i="10"/>
  <c r="H78" i="13"/>
  <c r="E79" i="10"/>
  <c r="E78" i="13"/>
  <c r="M78" i="10"/>
  <c r="M77" i="13"/>
  <c r="D79" i="10"/>
  <c r="D78" i="13"/>
  <c r="M57" i="10"/>
  <c r="M56" i="13"/>
  <c r="M58" i="2"/>
  <c r="K8" i="11" s="1"/>
  <c r="E59" i="2"/>
  <c r="I12" i="1"/>
  <c r="L82" i="2"/>
  <c r="L79" i="10"/>
  <c r="N16" i="1"/>
  <c r="I80" i="13" s="1"/>
  <c r="I80" i="10"/>
  <c r="I82" i="2"/>
  <c r="G80" i="13"/>
  <c r="G80" i="10"/>
  <c r="G82" i="2"/>
  <c r="D81" i="2"/>
  <c r="G16" i="1"/>
  <c r="J61" i="13" s="1"/>
  <c r="J61" i="10"/>
  <c r="J62" i="2"/>
  <c r="F16" i="1"/>
  <c r="I61" i="13" s="1"/>
  <c r="I61" i="10"/>
  <c r="I62" i="2"/>
  <c r="D60" i="10"/>
  <c r="E59" i="10"/>
  <c r="E16" i="1"/>
  <c r="H61" i="13" s="1"/>
  <c r="H61" i="10"/>
  <c r="H62" i="2"/>
  <c r="G66" i="10"/>
  <c r="G63" i="2"/>
  <c r="G61" i="2"/>
  <c r="L81" i="2"/>
  <c r="M80" i="2"/>
  <c r="H81" i="2"/>
  <c r="J81" i="2"/>
  <c r="O15" i="1"/>
  <c r="E81" i="2"/>
  <c r="Q14" i="1"/>
  <c r="M78" i="13" s="1"/>
  <c r="H15" i="1"/>
  <c r="L61" i="2"/>
  <c r="D61" i="2"/>
  <c r="AE15" i="1"/>
  <c r="L61" i="10" l="1"/>
  <c r="L60" i="13"/>
  <c r="G11" i="15"/>
  <c r="G16" i="15" s="1"/>
  <c r="E59" i="13"/>
  <c r="AF15" i="1"/>
  <c r="AG15" i="1" s="1"/>
  <c r="C15" i="1" s="1"/>
  <c r="J80" i="10"/>
  <c r="J79" i="13"/>
  <c r="D60" i="13"/>
  <c r="L80" i="10"/>
  <c r="L79" i="13"/>
  <c r="H80" i="10"/>
  <c r="H79" i="13"/>
  <c r="E80" i="10"/>
  <c r="E79" i="13"/>
  <c r="D80" i="10"/>
  <c r="D79" i="13"/>
  <c r="M58" i="10"/>
  <c r="M57" i="13"/>
  <c r="G67" i="10"/>
  <c r="G71" i="10" s="1"/>
  <c r="G66" i="13"/>
  <c r="G70" i="13" s="1"/>
  <c r="K8" i="9"/>
  <c r="M59" i="2"/>
  <c r="K9" i="9" s="1"/>
  <c r="N17" i="1"/>
  <c r="I81" i="13" s="1"/>
  <c r="I81" i="10"/>
  <c r="I83" i="2"/>
  <c r="G81" i="13"/>
  <c r="G81" i="10"/>
  <c r="G83" i="2"/>
  <c r="D82" i="2"/>
  <c r="G17" i="1"/>
  <c r="J62" i="13" s="1"/>
  <c r="J62" i="10"/>
  <c r="J63" i="2"/>
  <c r="F17" i="1"/>
  <c r="I62" i="13" s="1"/>
  <c r="I62" i="10"/>
  <c r="I63" i="2"/>
  <c r="I13" i="1"/>
  <c r="E60" i="2"/>
  <c r="E60" i="10"/>
  <c r="M81" i="2"/>
  <c r="M79" i="10"/>
  <c r="E17" i="1"/>
  <c r="H62" i="13" s="1"/>
  <c r="H62" i="10"/>
  <c r="H63" i="2"/>
  <c r="D61" i="10"/>
  <c r="D62" i="2"/>
  <c r="G65" i="2"/>
  <c r="E82" i="2"/>
  <c r="Q15" i="1"/>
  <c r="H82" i="2"/>
  <c r="J82" i="2"/>
  <c r="O16" i="1"/>
  <c r="G64" i="2"/>
  <c r="L62" i="2"/>
  <c r="H16" i="1"/>
  <c r="AE16" i="1"/>
  <c r="F31" i="15" l="1"/>
  <c r="L62" i="10"/>
  <c r="L61" i="13"/>
  <c r="E60" i="13"/>
  <c r="AF16" i="1"/>
  <c r="J81" i="10"/>
  <c r="J80" i="13"/>
  <c r="D61" i="13"/>
  <c r="L82" i="10"/>
  <c r="L81" i="13"/>
  <c r="L83" i="2"/>
  <c r="L81" i="10"/>
  <c r="L80" i="13"/>
  <c r="H81" i="10"/>
  <c r="H80" i="13"/>
  <c r="E81" i="10"/>
  <c r="E80" i="13"/>
  <c r="M80" i="10"/>
  <c r="M79" i="13"/>
  <c r="D81" i="10"/>
  <c r="D80" i="13"/>
  <c r="D82" i="10"/>
  <c r="D81" i="13"/>
  <c r="M60" i="2"/>
  <c r="K10" i="11" s="1"/>
  <c r="M58" i="13"/>
  <c r="D83" i="2"/>
  <c r="I14" i="1"/>
  <c r="M61" i="2" s="1"/>
  <c r="K9" i="11"/>
  <c r="E61" i="2"/>
  <c r="N18" i="1"/>
  <c r="I82" i="13" s="1"/>
  <c r="I82" i="10"/>
  <c r="I84" i="2"/>
  <c r="G82" i="13"/>
  <c r="G82" i="10"/>
  <c r="G84" i="2"/>
  <c r="G18" i="1"/>
  <c r="J63" i="13" s="1"/>
  <c r="J63" i="10"/>
  <c r="J64" i="2"/>
  <c r="F18" i="1"/>
  <c r="I63" i="13" s="1"/>
  <c r="I63" i="10"/>
  <c r="I64" i="2"/>
  <c r="M59" i="10"/>
  <c r="E61" i="10"/>
  <c r="E18" i="1"/>
  <c r="H63" i="13" s="1"/>
  <c r="H63" i="10"/>
  <c r="H64" i="2"/>
  <c r="D62" i="10"/>
  <c r="D63" i="2"/>
  <c r="D84" i="2"/>
  <c r="M82" i="2"/>
  <c r="J83" i="2"/>
  <c r="O17" i="1"/>
  <c r="H83" i="2"/>
  <c r="L84" i="2"/>
  <c r="E83" i="2"/>
  <c r="Q16" i="1"/>
  <c r="M80" i="13" s="1"/>
  <c r="L63" i="2"/>
  <c r="H17" i="1"/>
  <c r="I15" i="1"/>
  <c r="M60" i="13" s="1"/>
  <c r="E62" i="2"/>
  <c r="AE17" i="1"/>
  <c r="L63" i="10" l="1"/>
  <c r="L62" i="13"/>
  <c r="AG16" i="1"/>
  <c r="C16" i="1" s="1"/>
  <c r="E62" i="10" s="1"/>
  <c r="K10" i="9"/>
  <c r="AF17" i="1"/>
  <c r="AG17" i="1" s="1"/>
  <c r="C17" i="1" s="1"/>
  <c r="J82" i="10"/>
  <c r="J81" i="13"/>
  <c r="D62" i="13"/>
  <c r="L83" i="10"/>
  <c r="L82" i="13"/>
  <c r="H82" i="10"/>
  <c r="H81" i="13"/>
  <c r="E82" i="10"/>
  <c r="E81" i="13"/>
  <c r="D83" i="10"/>
  <c r="D82" i="13"/>
  <c r="M60" i="10"/>
  <c r="M59" i="13"/>
  <c r="N19" i="1"/>
  <c r="I83" i="13" s="1"/>
  <c r="I83" i="10"/>
  <c r="I85" i="2"/>
  <c r="G83" i="13"/>
  <c r="G83" i="10"/>
  <c r="G85" i="2"/>
  <c r="G19" i="1"/>
  <c r="J64" i="13" s="1"/>
  <c r="J64" i="10"/>
  <c r="J65" i="2"/>
  <c r="F19" i="1"/>
  <c r="I64" i="13" s="1"/>
  <c r="I64" i="10"/>
  <c r="I65" i="2"/>
  <c r="K11" i="9"/>
  <c r="K11" i="11"/>
  <c r="M83" i="2"/>
  <c r="M81" i="10"/>
  <c r="H64" i="13"/>
  <c r="H64" i="10"/>
  <c r="H65" i="2"/>
  <c r="D63" i="10"/>
  <c r="M62" i="2"/>
  <c r="M61" i="10"/>
  <c r="D64" i="2"/>
  <c r="J84" i="2"/>
  <c r="O18" i="1"/>
  <c r="D85" i="2"/>
  <c r="E84" i="2"/>
  <c r="Q17" i="1"/>
  <c r="M81" i="13" s="1"/>
  <c r="L85" i="2"/>
  <c r="H84" i="2"/>
  <c r="G66" i="2"/>
  <c r="L64" i="2"/>
  <c r="H18" i="1"/>
  <c r="AE18" i="1"/>
  <c r="G67" i="2"/>
  <c r="L64" i="10" l="1"/>
  <c r="L63" i="13"/>
  <c r="E62" i="13"/>
  <c r="E61" i="13"/>
  <c r="AF18" i="1"/>
  <c r="AG18" i="1" s="1"/>
  <c r="C18" i="1" s="1"/>
  <c r="J83" i="10"/>
  <c r="J82" i="13"/>
  <c r="D63" i="13"/>
  <c r="L84" i="10"/>
  <c r="L83" i="13"/>
  <c r="H83" i="10"/>
  <c r="H82" i="13"/>
  <c r="E83" i="10"/>
  <c r="E82" i="13"/>
  <c r="D84" i="10"/>
  <c r="D83" i="13"/>
  <c r="E63" i="2"/>
  <c r="I16" i="1"/>
  <c r="N20" i="1"/>
  <c r="I84" i="13" s="1"/>
  <c r="I84" i="10"/>
  <c r="I86" i="2"/>
  <c r="G84" i="13"/>
  <c r="G84" i="10"/>
  <c r="G86" i="2"/>
  <c r="G20" i="1"/>
  <c r="J65" i="13" s="1"/>
  <c r="J65" i="10"/>
  <c r="J66" i="2"/>
  <c r="F20" i="1"/>
  <c r="I65" i="13" s="1"/>
  <c r="I65" i="10"/>
  <c r="I66" i="2"/>
  <c r="D64" i="10"/>
  <c r="E63" i="10"/>
  <c r="K12" i="9"/>
  <c r="K12" i="11"/>
  <c r="M84" i="2"/>
  <c r="M82" i="10"/>
  <c r="H65" i="13"/>
  <c r="H65" i="10"/>
  <c r="H66" i="2"/>
  <c r="D65" i="2"/>
  <c r="AE19" i="1"/>
  <c r="L86" i="2"/>
  <c r="J85" i="2"/>
  <c r="O19" i="1"/>
  <c r="H85" i="2"/>
  <c r="E85" i="2"/>
  <c r="Q18" i="1"/>
  <c r="M82" i="13" s="1"/>
  <c r="D86" i="2"/>
  <c r="L65" i="2"/>
  <c r="H19" i="1"/>
  <c r="I17" i="1"/>
  <c r="M62" i="13" s="1"/>
  <c r="T25" i="1"/>
  <c r="L65" i="10" l="1"/>
  <c r="L64" i="13"/>
  <c r="E63" i="13"/>
  <c r="AF19" i="1"/>
  <c r="AG19" i="1" s="1"/>
  <c r="C19" i="1" s="1"/>
  <c r="J84" i="10"/>
  <c r="J83" i="13"/>
  <c r="D64" i="13"/>
  <c r="L85" i="10"/>
  <c r="L84" i="13"/>
  <c r="H84" i="10"/>
  <c r="H83" i="13"/>
  <c r="E84" i="10"/>
  <c r="E83" i="13"/>
  <c r="D85" i="10"/>
  <c r="D84" i="13"/>
  <c r="M62" i="10"/>
  <c r="M61" i="13"/>
  <c r="M63" i="2"/>
  <c r="K13" i="11" s="1"/>
  <c r="E64" i="2"/>
  <c r="N21" i="1"/>
  <c r="I85" i="10"/>
  <c r="I87" i="2"/>
  <c r="G85" i="13"/>
  <c r="G89" i="13" s="1"/>
  <c r="G85" i="10"/>
  <c r="G87" i="2"/>
  <c r="G21" i="1"/>
  <c r="J66" i="13" s="1"/>
  <c r="J70" i="13" s="1"/>
  <c r="J66" i="10"/>
  <c r="J67" i="2"/>
  <c r="F21" i="1"/>
  <c r="I66" i="13" s="1"/>
  <c r="I70" i="13" s="1"/>
  <c r="I66" i="10"/>
  <c r="I67" i="2"/>
  <c r="E64" i="10"/>
  <c r="M85" i="2"/>
  <c r="M83" i="10"/>
  <c r="H66" i="13"/>
  <c r="H70" i="13" s="1"/>
  <c r="H66" i="10"/>
  <c r="H67" i="2"/>
  <c r="D65" i="10"/>
  <c r="M64" i="2"/>
  <c r="M63" i="10"/>
  <c r="D66" i="2"/>
  <c r="E86" i="2"/>
  <c r="Q19" i="1"/>
  <c r="M83" i="13" s="1"/>
  <c r="J86" i="2"/>
  <c r="O20" i="1"/>
  <c r="H86" i="2"/>
  <c r="L87" i="2"/>
  <c r="D87" i="2"/>
  <c r="L66" i="2"/>
  <c r="H20" i="1"/>
  <c r="G68" i="2"/>
  <c r="D22" i="1"/>
  <c r="G69" i="2" s="1"/>
  <c r="I18" i="1"/>
  <c r="M63" i="13" s="1"/>
  <c r="AE20" i="1"/>
  <c r="F22" i="1" l="1"/>
  <c r="I69" i="2" s="1"/>
  <c r="L66" i="10"/>
  <c r="L65" i="13"/>
  <c r="E64" i="13"/>
  <c r="AF20" i="1"/>
  <c r="AG20" i="1" s="1"/>
  <c r="C20" i="1" s="1"/>
  <c r="K13" i="9"/>
  <c r="J85" i="10"/>
  <c r="J84" i="13"/>
  <c r="D65" i="13"/>
  <c r="L86" i="10"/>
  <c r="L90" i="10" s="1"/>
  <c r="L85" i="13"/>
  <c r="L89" i="13" s="1"/>
  <c r="N22" i="1"/>
  <c r="I85" i="13"/>
  <c r="I89" i="13" s="1"/>
  <c r="H85" i="10"/>
  <c r="H84" i="13"/>
  <c r="E85" i="10"/>
  <c r="E84" i="13"/>
  <c r="D86" i="10"/>
  <c r="D90" i="10" s="1"/>
  <c r="D85" i="13"/>
  <c r="D89" i="13" s="1"/>
  <c r="E65" i="2"/>
  <c r="I88" i="2"/>
  <c r="I92" i="2" s="1"/>
  <c r="I86" i="10"/>
  <c r="I90" i="10" s="1"/>
  <c r="G88" i="2"/>
  <c r="G92" i="2" s="1"/>
  <c r="G86" i="10"/>
  <c r="G90" i="10" s="1"/>
  <c r="L22" i="1"/>
  <c r="J68" i="2"/>
  <c r="J67" i="10"/>
  <c r="J71" i="10" s="1"/>
  <c r="G22" i="1"/>
  <c r="J69" i="2" s="1"/>
  <c r="I68" i="2"/>
  <c r="I67" i="10"/>
  <c r="I71" i="10" s="1"/>
  <c r="E65" i="10"/>
  <c r="K14" i="9"/>
  <c r="K14" i="11"/>
  <c r="M86" i="2"/>
  <c r="M84" i="10"/>
  <c r="H68" i="2"/>
  <c r="H67" i="10"/>
  <c r="H71" i="10" s="1"/>
  <c r="E22" i="1"/>
  <c r="H69" i="2" s="1"/>
  <c r="M65" i="2"/>
  <c r="M64" i="10"/>
  <c r="D66" i="10"/>
  <c r="D67" i="2"/>
  <c r="L88" i="2"/>
  <c r="L92" i="2" s="1"/>
  <c r="P22" i="1"/>
  <c r="X40" i="1" s="1"/>
  <c r="J87" i="2"/>
  <c r="O21" i="1"/>
  <c r="H87" i="2"/>
  <c r="D88" i="2"/>
  <c r="J22" i="1"/>
  <c r="Z19" i="10" s="1"/>
  <c r="E87" i="2"/>
  <c r="Q20" i="1"/>
  <c r="M84" i="13" s="1"/>
  <c r="L67" i="2"/>
  <c r="H21" i="1"/>
  <c r="E66" i="2"/>
  <c r="AE21" i="1"/>
  <c r="M21" i="13" l="1"/>
  <c r="Z21" i="10"/>
  <c r="M24" i="13"/>
  <c r="Z24" i="10"/>
  <c r="M23" i="13"/>
  <c r="Z23" i="10"/>
  <c r="L67" i="10"/>
  <c r="L71" i="10" s="1"/>
  <c r="L66" i="13"/>
  <c r="L70" i="13" s="1"/>
  <c r="E65" i="13"/>
  <c r="AF21" i="1"/>
  <c r="AG21" i="1" s="1"/>
  <c r="C21" i="1" s="1"/>
  <c r="C22" i="1" s="1"/>
  <c r="J86" i="10"/>
  <c r="J90" i="10" s="1"/>
  <c r="J85" i="13"/>
  <c r="J89" i="13" s="1"/>
  <c r="D66" i="13"/>
  <c r="D70" i="13" s="1"/>
  <c r="H86" i="10"/>
  <c r="H90" i="10" s="1"/>
  <c r="H85" i="13"/>
  <c r="H89" i="13" s="1"/>
  <c r="E86" i="10"/>
  <c r="E90" i="10" s="1"/>
  <c r="E85" i="13"/>
  <c r="E89" i="13" s="1"/>
  <c r="M19" i="13"/>
  <c r="I19" i="1"/>
  <c r="D67" i="10"/>
  <c r="D71" i="10" s="1"/>
  <c r="E66" i="10"/>
  <c r="K15" i="9"/>
  <c r="K15" i="11"/>
  <c r="M87" i="2"/>
  <c r="M85" i="10"/>
  <c r="D92" i="2"/>
  <c r="J88" i="2"/>
  <c r="J92" i="2" s="1"/>
  <c r="O22" i="1"/>
  <c r="H88" i="2"/>
  <c r="H92" i="2" s="1"/>
  <c r="M22" i="1"/>
  <c r="E88" i="2"/>
  <c r="E92" i="2" s="1"/>
  <c r="K22" i="1"/>
  <c r="Q21" i="1"/>
  <c r="L68" i="2"/>
  <c r="H22" i="1"/>
  <c r="L69" i="2" s="1"/>
  <c r="E67" i="2"/>
  <c r="D68" i="2"/>
  <c r="B22" i="1"/>
  <c r="D69" i="2" s="1"/>
  <c r="G55" i="12" l="1"/>
  <c r="AA40" i="1"/>
  <c r="Z35" i="1"/>
  <c r="M22" i="13"/>
  <c r="Z22" i="10"/>
  <c r="M20" i="13"/>
  <c r="Z20" i="10"/>
  <c r="E66" i="13"/>
  <c r="E70" i="13" s="1"/>
  <c r="M86" i="10"/>
  <c r="M90" i="10" s="1"/>
  <c r="M85" i="13"/>
  <c r="M89" i="13" s="1"/>
  <c r="M65" i="10"/>
  <c r="M64" i="13"/>
  <c r="I20" i="1"/>
  <c r="M66" i="2"/>
  <c r="K16" i="9" s="1"/>
  <c r="E67" i="10"/>
  <c r="E71" i="10" s="1"/>
  <c r="M88" i="2"/>
  <c r="M92" i="2" s="1"/>
  <c r="Q22" i="1"/>
  <c r="Y40" i="1" s="1"/>
  <c r="AA35" i="1" s="1"/>
  <c r="M66" i="10" l="1"/>
  <c r="M65" i="13"/>
  <c r="M67" i="2"/>
  <c r="K17" i="9" s="1"/>
  <c r="I21" i="1"/>
  <c r="K16" i="11"/>
  <c r="E69" i="2"/>
  <c r="E68" i="2"/>
  <c r="Z40" i="1"/>
  <c r="M67" i="10" l="1"/>
  <c r="M71" i="10" s="1"/>
  <c r="M66" i="13"/>
  <c r="M70" i="13" s="1"/>
  <c r="K17" i="11"/>
  <c r="M68" i="2"/>
  <c r="K18" i="11" s="1"/>
  <c r="I22" i="1"/>
  <c r="AB40" i="1"/>
  <c r="AC40" i="1" s="1"/>
  <c r="AD40" i="1" s="1"/>
  <c r="AE40" i="1" s="1"/>
  <c r="R38" i="2"/>
  <c r="S38" i="2" s="1"/>
  <c r="T38" i="2" s="1"/>
  <c r="U38" i="2" s="1"/>
  <c r="V52" i="1" l="1"/>
  <c r="W50" i="1" s="1"/>
  <c r="Z13" i="10" s="1"/>
  <c r="Z5" i="10"/>
  <c r="K18" i="9"/>
  <c r="M5" i="13"/>
  <c r="M10" i="13" s="1"/>
  <c r="M13" i="13" s="1"/>
  <c r="M15" i="13" s="1"/>
  <c r="M17" i="13" s="1"/>
  <c r="M29" i="13"/>
  <c r="M69" i="2"/>
  <c r="M73" i="2" s="1"/>
  <c r="Z42" i="1"/>
  <c r="P50" i="1"/>
  <c r="AA41" i="1"/>
  <c r="AA42" i="1" s="1"/>
  <c r="Z30" i="10" s="1"/>
  <c r="M38" i="13" l="1"/>
  <c r="Z38" i="10"/>
  <c r="AA38" i="10" s="1"/>
  <c r="AA5" i="10"/>
  <c r="Z9" i="10"/>
  <c r="AA9" i="10" s="1"/>
  <c r="AC9" i="10" s="1"/>
  <c r="AE9" i="10" s="1"/>
  <c r="V53" i="1"/>
  <c r="V54" i="1" s="1"/>
  <c r="M30" i="13"/>
  <c r="AB35" i="1"/>
  <c r="Z29" i="10" s="1"/>
  <c r="P43" i="1"/>
  <c r="AA39" i="10" l="1"/>
  <c r="AC39" i="10" s="1"/>
  <c r="AE39" i="10" s="1"/>
  <c r="AC38" i="10"/>
  <c r="AE38" i="10" s="1"/>
  <c r="AB5" i="10"/>
  <c r="AC5" i="10"/>
  <c r="AE5" i="10" s="1"/>
  <c r="AA17" i="10"/>
  <c r="AB9" i="10"/>
  <c r="M9" i="10" s="1"/>
  <c r="M9" i="2" s="1"/>
  <c r="AA14" i="10"/>
  <c r="AC14" i="10" s="1"/>
  <c r="AE14" i="10" s="1"/>
  <c r="Z14" i="10"/>
  <c r="Z17" i="10" s="1"/>
  <c r="AC35" i="1"/>
  <c r="AD35" i="1" s="1"/>
  <c r="K23" i="11" l="1"/>
  <c r="M12" i="8"/>
  <c r="K23" i="9"/>
  <c r="AA40" i="10"/>
  <c r="AC40" i="10" s="1"/>
  <c r="AE40" i="10" s="1"/>
  <c r="AC17" i="10"/>
  <c r="AE17" i="10" s="1"/>
  <c r="M5" i="10"/>
  <c r="M5" i="2" s="1"/>
  <c r="X53" i="1"/>
  <c r="X56" i="1" s="1"/>
  <c r="Z31" i="10"/>
  <c r="P52" i="1"/>
  <c r="Z39" i="10" s="1"/>
  <c r="T14" i="8" l="1"/>
  <c r="T16" i="8" s="1"/>
  <c r="X54" i="1"/>
  <c r="X57" i="1" s="1"/>
  <c r="Z54" i="10"/>
  <c r="AA54" i="10" s="1"/>
  <c r="AA42" i="10" s="1"/>
  <c r="AC42" i="10" s="1"/>
  <c r="AE42" i="10" s="1"/>
  <c r="H65" i="1"/>
  <c r="Z53" i="10"/>
  <c r="AA53" i="10" s="1"/>
  <c r="AA41" i="10" s="1"/>
  <c r="AC41" i="10" s="1"/>
  <c r="AE41" i="10" s="1"/>
  <c r="O23" i="1"/>
  <c r="M39" i="13"/>
  <c r="Z55" i="10" l="1"/>
  <c r="AA55" i="10" s="1"/>
  <c r="AA44" i="10" s="1"/>
  <c r="AC44" i="10" s="1"/>
  <c r="AE44" i="10" s="1"/>
  <c r="AA43" i="10"/>
  <c r="AC43" i="10" s="1"/>
  <c r="AE43" i="10" s="1"/>
  <c r="P56" i="1"/>
  <c r="Z40" i="10" s="1"/>
  <c r="AA45" i="10" l="1"/>
  <c r="AC45" i="10" s="1"/>
  <c r="AE45" i="10" s="1"/>
  <c r="H66" i="1"/>
  <c r="O24" i="1"/>
  <c r="V72" i="1"/>
  <c r="Z54" i="1"/>
  <c r="V73" i="1"/>
  <c r="Z58" i="1"/>
  <c r="V74" i="1"/>
  <c r="Z60" i="1"/>
  <c r="Y71" i="1"/>
  <c r="Y73" i="1"/>
  <c r="Y72" i="1"/>
  <c r="AA54" i="1"/>
  <c r="Z53" i="1"/>
  <c r="AA53" i="1"/>
  <c r="V71" i="1"/>
  <c r="Q23" i="1" l="1"/>
  <c r="N65" i="1"/>
  <c r="K7" i="1"/>
  <c r="AA58" i="1"/>
  <c r="AA59" i="1" s="1"/>
  <c r="Z59" i="1"/>
  <c r="Z61" i="1" s="1"/>
  <c r="X60" i="1" s="1"/>
  <c r="X62" i="1" s="1"/>
  <c r="Y74" i="1"/>
  <c r="Y75" i="1" s="1"/>
  <c r="Z72" i="1" s="1"/>
  <c r="V75" i="1"/>
  <c r="V76" i="1" s="1"/>
  <c r="W71" i="1" s="1"/>
  <c r="W72" i="1" s="1"/>
  <c r="Z70" i="1" l="1"/>
  <c r="AA71" i="1"/>
  <c r="Z71" i="1"/>
  <c r="Z73" i="1" l="1"/>
  <c r="P57" i="1" s="1"/>
  <c r="AA70" i="1"/>
  <c r="AA72" i="1" s="1"/>
  <c r="P58" i="1" s="1"/>
  <c r="Z42" i="10" s="1"/>
  <c r="Z41" i="10" l="1"/>
  <c r="P59" i="1"/>
  <c r="Z43" i="10" s="1"/>
  <c r="V58" i="1" l="1"/>
  <c r="V59" i="1" s="1"/>
  <c r="P60" i="1" s="1"/>
  <c r="Z44" i="10" l="1"/>
  <c r="P61" i="1"/>
  <c r="Z45" i="10" s="1"/>
  <c r="N66" i="1" l="1"/>
  <c r="Q24" i="1"/>
  <c r="AA58" i="10"/>
  <c r="AB61" i="10"/>
  <c r="Z61" i="10"/>
  <c r="AB59" i="10"/>
  <c r="Z59" i="10"/>
  <c r="AA61" i="10"/>
  <c r="AA59" i="10"/>
  <c r="Z58" i="10"/>
  <c r="AB14" i="10"/>
  <c r="P7" i="1"/>
  <c r="AB38" i="10"/>
  <c r="M38" i="10" s="1"/>
  <c r="M38" i="2" s="1"/>
  <c r="AB36" i="10"/>
  <c r="M36" i="10" s="1"/>
  <c r="M36" i="2" s="1"/>
  <c r="AB34" i="10"/>
  <c r="M34" i="10" s="1"/>
  <c r="M34" i="2" s="1"/>
  <c r="AB31" i="10"/>
  <c r="M31" i="10" s="1"/>
  <c r="M31" i="2" s="1"/>
  <c r="AB29" i="10"/>
  <c r="M29" i="10" s="1"/>
  <c r="M29" i="2" s="1"/>
  <c r="AB27" i="10"/>
  <c r="M27" i="10" s="1"/>
  <c r="M27" i="2" s="1"/>
  <c r="AB25" i="10"/>
  <c r="M25" i="10" s="1"/>
  <c r="M25" i="2" s="1"/>
  <c r="AB23" i="10"/>
  <c r="M23" i="10" s="1"/>
  <c r="M23" i="2" s="1"/>
  <c r="AB21" i="10"/>
  <c r="M21" i="10" s="1"/>
  <c r="M21" i="2" s="1"/>
  <c r="AB19" i="10"/>
  <c r="M19" i="10" s="1"/>
  <c r="M19" i="2" s="1"/>
  <c r="AB39" i="10"/>
  <c r="M39" i="10" s="1"/>
  <c r="M39" i="2" s="1"/>
  <c r="AB41" i="10"/>
  <c r="M41" i="10" s="1"/>
  <c r="M41" i="2" s="1"/>
  <c r="AB43" i="10"/>
  <c r="M43" i="10" s="1"/>
  <c r="M43" i="2" s="1"/>
  <c r="AB45" i="10"/>
  <c r="M14" i="10"/>
  <c r="M14" i="2" s="1"/>
  <c r="K32" i="9" s="1"/>
  <c r="AB10" i="10"/>
  <c r="M10" i="10" s="1"/>
  <c r="M10" i="2" s="1"/>
  <c r="AB37" i="10"/>
  <c r="M37" i="10" s="1"/>
  <c r="M37" i="2" s="1"/>
  <c r="AB35" i="10"/>
  <c r="M35" i="10" s="1"/>
  <c r="M35" i="2" s="1"/>
  <c r="AB33" i="10"/>
  <c r="M33" i="10" s="1"/>
  <c r="M33" i="2" s="1"/>
  <c r="AB30" i="10"/>
  <c r="M30" i="10" s="1"/>
  <c r="M30" i="2" s="1"/>
  <c r="AB28" i="10"/>
  <c r="M28" i="10" s="1"/>
  <c r="M28" i="2" s="1"/>
  <c r="AB26" i="10"/>
  <c r="M26" i="10" s="1"/>
  <c r="M26" i="2" s="1"/>
  <c r="AB24" i="10"/>
  <c r="M24" i="10" s="1"/>
  <c r="M24" i="2" s="1"/>
  <c r="AB22" i="10"/>
  <c r="M22" i="10" s="1"/>
  <c r="M22" i="2" s="1"/>
  <c r="AB20" i="10"/>
  <c r="M20" i="10" s="1"/>
  <c r="M20" i="2" s="1"/>
  <c r="AB40" i="10"/>
  <c r="M40" i="10" s="1"/>
  <c r="M40" i="2" s="1"/>
  <c r="AB42" i="10"/>
  <c r="M42" i="10" s="1"/>
  <c r="M42" i="2" s="1"/>
  <c r="AB44" i="10"/>
  <c r="M44" i="10" s="1"/>
  <c r="M44" i="2" s="1"/>
  <c r="M44" i="13" s="1"/>
  <c r="AB17" i="10"/>
  <c r="M17" i="10" s="1"/>
  <c r="M17" i="2" s="1"/>
  <c r="K35" i="9" s="1"/>
  <c r="AB15" i="10"/>
  <c r="M15" i="10" s="1"/>
  <c r="M15" i="2" s="1"/>
  <c r="AB13" i="10"/>
  <c r="M13" i="10" s="1"/>
  <c r="AB12" i="10"/>
  <c r="M12" i="10" s="1"/>
  <c r="M11" i="2" s="1"/>
  <c r="AB11" i="10"/>
  <c r="M11" i="10" s="1"/>
  <c r="M12" i="2" s="1"/>
  <c r="K29" i="9" s="1"/>
  <c r="M13" i="2" l="1"/>
  <c r="K31" i="9" s="1"/>
  <c r="M15" i="8"/>
  <c r="O16" i="8" s="1"/>
  <c r="K75" i="11"/>
  <c r="K75" i="9"/>
  <c r="Q54" i="8"/>
  <c r="M23" i="8"/>
  <c r="O24" i="8" s="1"/>
  <c r="K30" i="11"/>
  <c r="K33" i="11"/>
  <c r="K33" i="9"/>
  <c r="K69" i="11"/>
  <c r="K70" i="11" s="1"/>
  <c r="Q52" i="8"/>
  <c r="M40" i="13"/>
  <c r="F25" i="15" s="1"/>
  <c r="K69" i="9"/>
  <c r="K70" i="9" s="1"/>
  <c r="K54" i="9"/>
  <c r="K54" i="11"/>
  <c r="G47" i="12"/>
  <c r="B47" i="12"/>
  <c r="Q36" i="8"/>
  <c r="K60" i="11"/>
  <c r="B51" i="12"/>
  <c r="K60" i="9"/>
  <c r="G51" i="12"/>
  <c r="Q37" i="8"/>
  <c r="K67" i="9"/>
  <c r="K67" i="11"/>
  <c r="B60" i="12"/>
  <c r="K42" i="9"/>
  <c r="K42" i="11"/>
  <c r="G60" i="12"/>
  <c r="Q47" i="8"/>
  <c r="K19" i="8"/>
  <c r="M19" i="8" s="1"/>
  <c r="K28" i="9"/>
  <c r="K28" i="11"/>
  <c r="K29" i="11" s="1"/>
  <c r="K71" i="9"/>
  <c r="U40" i="2"/>
  <c r="K71" i="11"/>
  <c r="M41" i="13"/>
  <c r="T40" i="2"/>
  <c r="G44" i="12"/>
  <c r="H44" i="12" s="1"/>
  <c r="Q33" i="8"/>
  <c r="K52" i="11"/>
  <c r="B44" i="12"/>
  <c r="K52" i="9"/>
  <c r="G48" i="12"/>
  <c r="K55" i="9"/>
  <c r="B48" i="12"/>
  <c r="K55" i="11"/>
  <c r="Q40" i="8"/>
  <c r="B52" i="12"/>
  <c r="K62" i="9"/>
  <c r="K62" i="11"/>
  <c r="G52" i="12"/>
  <c r="Q41" i="8"/>
  <c r="M31" i="13"/>
  <c r="K46" i="9"/>
  <c r="K46" i="11"/>
  <c r="B61" i="12"/>
  <c r="K44" i="11"/>
  <c r="K44" i="9"/>
  <c r="G61" i="12"/>
  <c r="Q48" i="8"/>
  <c r="K72" i="11"/>
  <c r="M42" i="13"/>
  <c r="K72" i="9"/>
  <c r="G49" i="12"/>
  <c r="Q38" i="8"/>
  <c r="K50" i="11"/>
  <c r="B49" i="12"/>
  <c r="K50" i="9"/>
  <c r="K63" i="11"/>
  <c r="G53" i="12"/>
  <c r="K63" i="9"/>
  <c r="B53" i="12"/>
  <c r="Q42" i="8"/>
  <c r="B58" i="12"/>
  <c r="K37" i="9"/>
  <c r="K37" i="11"/>
  <c r="G58" i="12"/>
  <c r="Q45" i="8"/>
  <c r="K48" i="11"/>
  <c r="G62" i="12"/>
  <c r="K48" i="9"/>
  <c r="B62" i="12"/>
  <c r="Q49" i="8"/>
  <c r="K74" i="11"/>
  <c r="Q53" i="8"/>
  <c r="M43" i="13"/>
  <c r="K74" i="9"/>
  <c r="Q51" i="8"/>
  <c r="K68" i="9"/>
  <c r="K68" i="11"/>
  <c r="Q34" i="8"/>
  <c r="B46" i="12"/>
  <c r="G46" i="12"/>
  <c r="H46" i="12" s="1"/>
  <c r="G50" i="12"/>
  <c r="K59" i="9"/>
  <c r="K59" i="11"/>
  <c r="B50" i="12"/>
  <c r="Q39" i="8"/>
  <c r="K66" i="11"/>
  <c r="K66" i="9"/>
  <c r="Q43" i="8"/>
  <c r="K40" i="11"/>
  <c r="G59" i="12"/>
  <c r="K40" i="9"/>
  <c r="B59" i="12"/>
  <c r="Q46" i="8"/>
  <c r="K47" i="9"/>
  <c r="B63" i="12"/>
  <c r="K47" i="11"/>
  <c r="G63" i="12"/>
  <c r="Q50" i="8"/>
  <c r="Z62" i="10"/>
  <c r="Q25" i="1" s="1"/>
  <c r="Z60" i="10"/>
  <c r="N25" i="1" s="1"/>
  <c r="Z57" i="10"/>
  <c r="AC58" i="10" s="1"/>
  <c r="M45" i="10"/>
  <c r="M45" i="2" s="1"/>
  <c r="M45" i="13" s="1"/>
  <c r="O20" i="8" l="1"/>
  <c r="Q25" i="8" s="1"/>
  <c r="Q29" i="8" s="1"/>
  <c r="K31" i="11"/>
  <c r="K32" i="11" s="1"/>
  <c r="K35" i="11" s="1"/>
  <c r="K76" i="9"/>
  <c r="Q55" i="8"/>
  <c r="A1" i="2"/>
  <c r="X62" i="15"/>
  <c r="K76" i="11"/>
  <c r="V40" i="2"/>
  <c r="U83" i="15"/>
  <c r="U80" i="15"/>
  <c r="U84" i="15" s="1"/>
  <c r="S83" i="15"/>
  <c r="S66" i="15"/>
  <c r="S82" i="15"/>
  <c r="S80" i="15"/>
  <c r="S81" i="15"/>
  <c r="F22" i="15"/>
  <c r="A1" i="10"/>
  <c r="G40" i="10"/>
  <c r="U90" i="15" l="1"/>
  <c r="U81" i="15" s="1"/>
  <c r="U82" i="15" s="1"/>
  <c r="U87" i="15" s="1"/>
  <c r="Y63" i="15" s="1"/>
  <c r="S84" i="15"/>
  <c r="S88" i="15" s="1"/>
  <c r="S89" i="15" s="1"/>
  <c r="H45" i="10"/>
  <c r="K40" i="2"/>
  <c r="K45" i="2" s="1"/>
  <c r="U66" i="15"/>
  <c r="S63" i="15"/>
  <c r="S65" i="15"/>
  <c r="U63" i="15"/>
  <c r="U67" i="15" s="1"/>
  <c r="S64" i="15"/>
  <c r="U73" i="15" l="1"/>
  <c r="U64" i="15" s="1"/>
  <c r="U65" i="15" s="1"/>
  <c r="U70" i="15" s="1"/>
  <c r="X63" i="15" s="1"/>
  <c r="S90" i="15"/>
  <c r="S85" i="15" s="1"/>
  <c r="S86" i="15" s="1"/>
  <c r="S87" i="15" s="1"/>
  <c r="Y64" i="15" s="1"/>
  <c r="Y65" i="15" s="1"/>
  <c r="F26" i="15" s="1"/>
  <c r="S67" i="15"/>
  <c r="S71" i="15" s="1"/>
  <c r="S72" i="15" s="1"/>
  <c r="K53" i="9"/>
  <c r="K53" i="11"/>
  <c r="B45" i="12"/>
  <c r="R25" i="2"/>
  <c r="Q35" i="8"/>
  <c r="G45" i="12"/>
  <c r="H45" i="12" s="1"/>
  <c r="S73" i="15" l="1"/>
  <c r="S68" i="15" s="1"/>
  <c r="S69" i="15" s="1"/>
  <c r="S70" i="15" s="1"/>
  <c r="X64" i="15" s="1"/>
  <c r="X65" i="15" s="1"/>
  <c r="F27" i="15" s="1"/>
  <c r="F29" i="15" s="1"/>
  <c r="F32" i="15" s="1"/>
  <c r="P53" i="1" s="1"/>
  <c r="AA46" i="10" l="1"/>
  <c r="Z46" i="10"/>
  <c r="AB46" i="10"/>
  <c r="P62" i="1"/>
  <c r="AA47" i="10" l="1"/>
  <c r="AC47" i="10" s="1"/>
  <c r="AE47" i="10" s="1"/>
  <c r="AC46" i="10"/>
  <c r="AE46" i="10" s="1"/>
  <c r="M46" i="10" s="1"/>
  <c r="M46" i="2" s="1"/>
  <c r="Z47" i="10"/>
  <c r="P63" i="1"/>
  <c r="V64" i="1" s="1"/>
  <c r="V67" i="1" s="1"/>
  <c r="AB47" i="10"/>
  <c r="M47" i="10" l="1"/>
  <c r="M50" i="10" s="1"/>
  <c r="K77" i="11"/>
  <c r="Q56" i="8"/>
  <c r="M46" i="13"/>
  <c r="K77" i="9"/>
  <c r="R48" i="2"/>
  <c r="T49" i="10" l="1"/>
  <c r="V49" i="10" s="1"/>
  <c r="M51" i="10" s="1"/>
  <c r="P64" i="1" s="1"/>
  <c r="M47" i="2"/>
  <c r="Q57" i="8" s="1"/>
  <c r="M49" i="2"/>
  <c r="S48" i="2"/>
  <c r="R50" i="2"/>
  <c r="K47" i="2" s="1"/>
  <c r="M47" i="13" l="1"/>
  <c r="T48" i="13" s="1"/>
  <c r="T49" i="13" s="1"/>
  <c r="T51" i="13" s="1"/>
  <c r="M50" i="13" s="1"/>
  <c r="I50" i="13" s="1"/>
  <c r="K78" i="9"/>
  <c r="K78" i="11"/>
  <c r="U49" i="10"/>
  <c r="I51" i="10" s="1"/>
  <c r="K80" i="11"/>
  <c r="K80" i="9"/>
</calcChain>
</file>

<file path=xl/comments1.xml><?xml version="1.0" encoding="utf-8"?>
<comments xmlns="http://schemas.openxmlformats.org/spreadsheetml/2006/main">
  <authors>
    <author>sudheer kumar tk</author>
    <author>logOn</author>
    <author>logon</author>
    <author>Sudheer</author>
  </authors>
  <commentList>
    <comment ref="L6" authorId="0" shapeId="0">
      <text>
        <r>
          <rPr>
            <sz val="9"/>
            <color indexed="81"/>
            <rFont val="Tahoma"/>
            <family val="2"/>
          </rPr>
          <t xml:space="preserve">Change the Age Group to get the Tax for Senior Citizen or Very Senior Citizen
</t>
        </r>
      </text>
    </comment>
    <comment ref="C7" authorId="1" shapeId="0">
      <text>
        <r>
          <rPr>
            <sz val="12"/>
            <color indexed="81"/>
            <rFont val="Tahoma"/>
            <family val="2"/>
          </rPr>
          <t>If you are a pensioner change it in this column</t>
        </r>
        <r>
          <rPr>
            <sz val="9"/>
            <color indexed="81"/>
            <rFont val="Tahoma"/>
            <charset val="1"/>
          </rPr>
          <t xml:space="preserve">
</t>
        </r>
      </text>
    </comment>
    <comment ref="E9" authorId="0" shapeId="0">
      <text>
        <r>
          <rPr>
            <sz val="9"/>
            <color indexed="81"/>
            <rFont val="Tahoma"/>
            <family val="2"/>
          </rPr>
          <t xml:space="preserve">Enter Column Heading here.
</t>
        </r>
      </text>
    </comment>
    <comment ref="M9" authorId="0" shapeId="0">
      <text>
        <r>
          <rPr>
            <sz val="9"/>
            <color indexed="81"/>
            <rFont val="Tahoma"/>
            <family val="2"/>
          </rPr>
          <t xml:space="preserve">Enter Column Heading here.
</t>
        </r>
      </text>
    </comment>
    <comment ref="C10" authorId="0" shapeId="0">
      <text>
        <r>
          <rPr>
            <b/>
            <sz val="9"/>
            <color indexed="81"/>
            <rFont val="Tahoma"/>
            <family val="2"/>
          </rPr>
          <t>If you want to change the percentage of DA enter the correct DA in the column at right side of this table</t>
        </r>
        <r>
          <rPr>
            <sz val="9"/>
            <color indexed="81"/>
            <rFont val="Tahoma"/>
            <family val="2"/>
          </rPr>
          <t xml:space="preserve">
</t>
        </r>
      </text>
    </comment>
    <comment ref="C23" authorId="0" shapeId="0">
      <text>
        <r>
          <rPr>
            <sz val="9"/>
            <color indexed="81"/>
            <rFont val="Tahoma"/>
            <family val="2"/>
          </rPr>
          <t xml:space="preserve">Enter the Total DA Arrear drawn during the Financial Year (Cashed amount plus DA Arrear credited PF.
</t>
        </r>
      </text>
    </comment>
    <comment ref="J23" authorId="0" shapeId="0">
      <text>
        <r>
          <rPr>
            <sz val="9"/>
            <color indexed="81"/>
            <rFont val="Tahoma"/>
            <family val="2"/>
          </rPr>
          <t xml:space="preserve">Enter the total amount of DA Arrear credited to PF here to consider it as savings
</t>
        </r>
      </text>
    </comment>
    <comment ref="C24" authorId="0" shapeId="0">
      <text>
        <r>
          <rPr>
            <sz val="9"/>
            <color indexed="81"/>
            <rFont val="Tahoma"/>
            <family val="2"/>
          </rPr>
          <t xml:space="preserve">Enter theTotal Pay Arrear drawn during 2020-21. Cashed amount plus Credited to PF.
</t>
        </r>
      </text>
    </comment>
    <comment ref="J24" authorId="0" shapeId="0">
      <text>
        <r>
          <rPr>
            <sz val="9"/>
            <color indexed="81"/>
            <rFont val="Tahoma"/>
            <family val="2"/>
          </rPr>
          <t xml:space="preserve">Enter the part of Pay Arrears credited to PF during 2020-21.
</t>
        </r>
      </text>
    </comment>
    <comment ref="C25" authorId="0" shapeId="0">
      <text>
        <r>
          <rPr>
            <sz val="9"/>
            <color indexed="81"/>
            <rFont val="Tahoma"/>
            <family val="2"/>
          </rPr>
          <t xml:space="preserve">If Pay Revision Arrear instalments received during 2020-21 enter the total amount here. (ie, Credited to PF plus received in cash)
</t>
        </r>
      </text>
    </comment>
    <comment ref="J25" authorId="0" shapeId="0">
      <text>
        <r>
          <rPr>
            <sz val="9"/>
            <color indexed="81"/>
            <rFont val="Tahoma"/>
            <family val="2"/>
          </rPr>
          <t xml:space="preserve">Enter the part of Pay Revision Arrear credited PF.
</t>
        </r>
      </text>
    </comment>
    <comment ref="P26" authorId="2" shapeId="0">
      <text>
        <r>
          <rPr>
            <sz val="9"/>
            <color indexed="81"/>
            <rFont val="Tahoma"/>
            <family val="2"/>
          </rPr>
          <t xml:space="preserve">You can change it to 'NO' by clicking the button at right side of the cell and selecting from the options.If you enter 'No' here the tax calculation will be at a higher rate
</t>
        </r>
      </text>
    </comment>
    <comment ref="P30" authorId="0" shapeId="0">
      <text>
        <r>
          <rPr>
            <sz val="9"/>
            <color indexed="81"/>
            <rFont val="Tahoma"/>
            <family val="2"/>
          </rPr>
          <t>If the Employer or Government has remit the Employer's Contribution to NPS enter that amount here. If no left blank.</t>
        </r>
      </text>
    </comment>
    <comment ref="P31" authorId="0" shapeId="0">
      <text>
        <r>
          <rPr>
            <sz val="9"/>
            <color indexed="81"/>
            <rFont val="Tahoma"/>
            <family val="2"/>
          </rPr>
          <t xml:space="preserve">If there is any other income received enter it.
</t>
        </r>
      </text>
    </comment>
    <comment ref="P33" authorId="0" shapeId="0">
      <text>
        <r>
          <rPr>
            <sz val="9"/>
            <color indexed="81"/>
            <rFont val="Tahoma"/>
            <family val="2"/>
          </rPr>
          <t xml:space="preserve">Only for employees residing in rented house. Deductible Amount: Rent paid over 10% of Salary, HRA Received, 40% of Salary whichever is less. 
</t>
        </r>
      </text>
    </comment>
    <comment ref="P36" authorId="0" shapeId="0">
      <text>
        <r>
          <rPr>
            <b/>
            <sz val="9"/>
            <color indexed="81"/>
            <rFont val="Tahoma"/>
            <family val="2"/>
          </rPr>
          <t>Interest on loan for construction or acquisition: Loan after 1-4-99 Max 200000 / Before 1-4-99 30000 / Loan for repair or renewal Max 30000.</t>
        </r>
      </text>
    </comment>
    <comment ref="P38" authorId="0" shapeId="0">
      <text>
        <r>
          <rPr>
            <sz val="9"/>
            <color indexed="81"/>
            <rFont val="Tahoma"/>
            <family val="2"/>
          </rPr>
          <t xml:space="preserve">Tution Fee for any Full time Educational Course in India for two children.
</t>
        </r>
      </text>
    </comment>
    <comment ref="P39" authorId="0" shapeId="0">
      <text>
        <r>
          <rPr>
            <sz val="9"/>
            <color indexed="81"/>
            <rFont val="Tahoma"/>
            <family val="2"/>
          </rPr>
          <t xml:space="preserve">Enter the Principal part of Housing loan repayment during 2020-21 can enter here.
</t>
        </r>
      </text>
    </comment>
    <comment ref="P40" authorId="0" shapeId="0">
      <text>
        <r>
          <rPr>
            <sz val="9"/>
            <color indexed="81"/>
            <rFont val="Tahoma"/>
            <family val="2"/>
          </rPr>
          <t xml:space="preserve">Enter the Life Isurance Premium expecting to pay by the employee which is not included in the table above. 
</t>
        </r>
      </text>
    </comment>
    <comment ref="P41" authorId="0" shapeId="0">
      <text>
        <r>
          <rPr>
            <sz val="9"/>
            <color indexed="81"/>
            <rFont val="Tahoma"/>
            <family val="2"/>
          </rPr>
          <t xml:space="preserve">If there is any other 80C Deduction not mentioned above enter the amount here and give particulars in the left column.
</t>
        </r>
      </text>
    </comment>
    <comment ref="B42" authorId="3" shapeId="0">
      <text>
        <r>
          <rPr>
            <sz val="9"/>
            <color indexed="81"/>
            <rFont val="Tahoma"/>
            <family val="2"/>
          </rPr>
          <t xml:space="preserve">Enter the particulars of 80C deduction here.
</t>
        </r>
      </text>
    </comment>
    <comment ref="P42" authorId="0" shapeId="0">
      <text>
        <r>
          <rPr>
            <b/>
            <sz val="9"/>
            <color indexed="81"/>
            <rFont val="Tahoma"/>
            <family val="2"/>
          </rPr>
          <t>If there is another 80C deduction enter here and give particulars in left column.</t>
        </r>
        <r>
          <rPr>
            <sz val="9"/>
            <color indexed="81"/>
            <rFont val="Tahoma"/>
            <family val="2"/>
          </rPr>
          <t xml:space="preserve">
</t>
        </r>
      </text>
    </comment>
    <comment ref="P46" authorId="0" shapeId="0">
      <text>
        <r>
          <rPr>
            <sz val="9"/>
            <color indexed="81"/>
            <rFont val="Tahoma"/>
            <family val="2"/>
          </rPr>
          <t xml:space="preserve">Enter the Premium of Medical Insurance Policy here. More more details see "Notes on Deduction" page in this Workbook.
</t>
        </r>
      </text>
    </comment>
    <comment ref="P47" authorId="0" shapeId="0">
      <text>
        <r>
          <rPr>
            <sz val="9"/>
            <color indexed="81"/>
            <rFont val="Tahoma"/>
            <family val="2"/>
          </rPr>
          <t xml:space="preserve">Deduction for Treatment of a Dependent who is a person with disability. Maximum 75000, For Severe Disability 1,25,000. See Notes on Deduction page.
</t>
        </r>
      </text>
    </comment>
    <comment ref="P48" authorId="0" shapeId="0">
      <text>
        <r>
          <rPr>
            <sz val="9"/>
            <color indexed="81"/>
            <rFont val="Tahoma"/>
            <family val="2"/>
          </rPr>
          <t xml:space="preserve">Deduction in respect of Medical treatment of specified diseases. Maximum 40,000. Above 60 years 60,000. Above 80 years 80,000.
</t>
        </r>
      </text>
    </comment>
    <comment ref="P49" authorId="0" shapeId="0">
      <text>
        <r>
          <rPr>
            <sz val="9"/>
            <color indexed="81"/>
            <rFont val="Tahoma"/>
            <family val="2"/>
          </rPr>
          <t xml:space="preserve">Contribution to Chief Minister Distress Relief Fund, by salary deduction can claim under section 80 G </t>
        </r>
      </text>
    </comment>
    <comment ref="P51" authorId="0" shapeId="0">
      <text>
        <r>
          <rPr>
            <sz val="9"/>
            <color indexed="81"/>
            <rFont val="Tahoma"/>
            <family val="2"/>
          </rPr>
          <t xml:space="preserve">If you have any other Deduction under any other section 80U, 80CCG etc enter it here. Enter the particulars in left column.
</t>
        </r>
      </text>
    </comment>
    <comment ref="P53" authorId="0" shapeId="0">
      <text>
        <r>
          <rPr>
            <sz val="9"/>
            <color indexed="81"/>
            <rFont val="Tahoma"/>
            <family val="2"/>
          </rPr>
          <t xml:space="preserve">If you have prepared a 10E form to claim Relief u/s 89(1) enter the amount of Relief here.
</t>
        </r>
      </text>
    </comment>
  </commentList>
</comments>
</file>

<file path=xl/comments2.xml><?xml version="1.0" encoding="utf-8"?>
<comments xmlns="http://schemas.openxmlformats.org/spreadsheetml/2006/main">
  <authors>
    <author>Sudheer</author>
  </authors>
  <commentList>
    <comment ref="M49" authorId="0" shapeId="0">
      <text>
        <r>
          <rPr>
            <sz val="9"/>
            <color indexed="81"/>
            <rFont val="Tahoma"/>
            <family val="2"/>
          </rPr>
          <t xml:space="preserve">If the employee can avail an income tax relief for arrears of salary drawn in the current financial year u/s 89 enter the amount of relief as shown in the 10 E Form.
</t>
        </r>
      </text>
    </comment>
  </commentList>
</comments>
</file>

<file path=xl/comments3.xml><?xml version="1.0" encoding="utf-8"?>
<comments xmlns="http://schemas.openxmlformats.org/spreadsheetml/2006/main">
  <authors>
    <author>sudheer kumar tk</author>
  </authors>
  <commentList>
    <comment ref="C20" authorId="0" shapeId="0">
      <text>
        <r>
          <rPr>
            <b/>
            <sz val="9"/>
            <color indexed="81"/>
            <rFont val="Tahoma"/>
            <family val="2"/>
          </rPr>
          <t>Enter the Arrear Amount of surrender of EL for 2014-15 financial year.</t>
        </r>
        <r>
          <rPr>
            <sz val="9"/>
            <color indexed="81"/>
            <rFont val="Tahoma"/>
            <family val="2"/>
          </rPr>
          <t xml:space="preserve">
</t>
        </r>
      </text>
    </comment>
    <comment ref="D20" authorId="0" shapeId="0">
      <text>
        <r>
          <rPr>
            <b/>
            <sz val="9"/>
            <color indexed="81"/>
            <rFont val="Tahoma"/>
            <family val="2"/>
          </rPr>
          <t>Enter the arear amount of surrender of EL for 2015-16 if any here</t>
        </r>
        <r>
          <rPr>
            <sz val="9"/>
            <color indexed="81"/>
            <rFont val="Tahoma"/>
            <family val="2"/>
          </rPr>
          <t xml:space="preserve">
</t>
        </r>
      </text>
    </comment>
  </commentList>
</comments>
</file>

<file path=xl/sharedStrings.xml><?xml version="1.0" encoding="utf-8"?>
<sst xmlns="http://schemas.openxmlformats.org/spreadsheetml/2006/main" count="1804" uniqueCount="1080">
  <si>
    <t>Pay</t>
  </si>
  <si>
    <t>DA</t>
  </si>
  <si>
    <t>HRA</t>
  </si>
  <si>
    <t>Total</t>
  </si>
  <si>
    <t>P F</t>
  </si>
  <si>
    <t>SLI</t>
  </si>
  <si>
    <t>GIS</t>
  </si>
  <si>
    <t>LIC</t>
  </si>
  <si>
    <t>Leave Surrender</t>
  </si>
  <si>
    <t>80DD-Expernditure on medical Treatment of mentally or physically handicapped dependents</t>
  </si>
  <si>
    <t>Tution fees for full time education of any 2 children</t>
  </si>
  <si>
    <t>Principal part of housing loan repayment.</t>
  </si>
  <si>
    <t>Signature</t>
  </si>
  <si>
    <t>Name and Designation:</t>
  </si>
  <si>
    <t>2-</t>
  </si>
  <si>
    <t>1-(a)</t>
  </si>
  <si>
    <t>(b)</t>
  </si>
  <si>
    <t>(c.)</t>
  </si>
  <si>
    <t>Festival Allowance/Bonus/Ex-gratia and incentive.</t>
  </si>
  <si>
    <t>(d)</t>
  </si>
  <si>
    <t>(e)</t>
  </si>
  <si>
    <t>3-</t>
  </si>
  <si>
    <t>Balance (1-2)</t>
  </si>
  <si>
    <t>4-</t>
  </si>
  <si>
    <t>(a)</t>
  </si>
  <si>
    <t>5-</t>
  </si>
  <si>
    <t>6-</t>
  </si>
  <si>
    <t>8-</t>
  </si>
  <si>
    <t>9-</t>
  </si>
  <si>
    <t>(f)</t>
  </si>
  <si>
    <t>10-</t>
  </si>
  <si>
    <t>(h)</t>
  </si>
  <si>
    <t>(i)</t>
  </si>
  <si>
    <t>(k)</t>
  </si>
  <si>
    <t>11-</t>
  </si>
  <si>
    <t>12-</t>
  </si>
  <si>
    <t>13-</t>
  </si>
  <si>
    <t>14-</t>
  </si>
  <si>
    <t>15-</t>
  </si>
  <si>
    <t>17-</t>
  </si>
  <si>
    <t>16-</t>
  </si>
  <si>
    <t>18-</t>
  </si>
  <si>
    <t>19-</t>
  </si>
  <si>
    <t>20-</t>
  </si>
  <si>
    <t>Place:</t>
  </si>
  <si>
    <t>Date:</t>
  </si>
  <si>
    <t>(c)</t>
  </si>
  <si>
    <t>OTHER INCOME</t>
  </si>
  <si>
    <t>Life Insurance Premium not included in 'Particulars of Salary Drawn'.</t>
  </si>
  <si>
    <t>Educational Cess</t>
  </si>
  <si>
    <t>80D-Medical Insurance Premium (Mediclaim etc.)</t>
  </si>
  <si>
    <t>80DDB-Expenditure incurred on medical treatment of the employee for specified deceases</t>
  </si>
  <si>
    <t>OTHER DEDUCTIONS IN CHAPTER - VI A</t>
  </si>
  <si>
    <r>
      <rPr>
        <b/>
        <sz val="14"/>
        <color theme="1"/>
        <rFont val="Calibri"/>
        <family val="2"/>
        <scheme val="minor"/>
      </rPr>
      <t>Net salary income</t>
    </r>
    <r>
      <rPr>
        <sz val="14"/>
        <color theme="1"/>
        <rFont val="Calibri"/>
        <family val="2"/>
        <scheme val="minor"/>
      </rPr>
      <t xml:space="preserve"> (3-4)</t>
    </r>
  </si>
  <si>
    <t>Month</t>
  </si>
  <si>
    <t>Amount of Tax already deducted in previous months</t>
  </si>
  <si>
    <t>Professional tax</t>
  </si>
  <si>
    <t>Total LIC</t>
  </si>
  <si>
    <t>Total 80C</t>
  </si>
  <si>
    <t>LIMITED</t>
  </si>
  <si>
    <t>Total deductions under Chapter VI A</t>
  </si>
  <si>
    <t>Total other</t>
  </si>
  <si>
    <t>Total income</t>
  </si>
  <si>
    <t>Tax</t>
  </si>
  <si>
    <t>No pan</t>
  </si>
  <si>
    <t>Yes</t>
  </si>
  <si>
    <t>No</t>
  </si>
  <si>
    <t>Cess</t>
  </si>
  <si>
    <t>Festival Allowance/Bonus/Ex-gratia and incentive or any other allowances</t>
  </si>
  <si>
    <t>Deductions under section 80C</t>
  </si>
  <si>
    <t>Tution fees for fulltime education of 2 children</t>
  </si>
  <si>
    <t>(g)</t>
  </si>
  <si>
    <t>Principal part of housing loan repayment</t>
  </si>
  <si>
    <t>Other Deductions under Chapter VI A</t>
  </si>
  <si>
    <t xml:space="preserve">80D-Medical Insurance Premium </t>
  </si>
  <si>
    <r>
      <rPr>
        <sz val="14"/>
        <color theme="1"/>
        <rFont val="Calibri"/>
        <family val="2"/>
        <scheme val="minor"/>
      </rPr>
      <t>80DD</t>
    </r>
    <r>
      <rPr>
        <sz val="12"/>
        <color theme="1"/>
        <rFont val="Calibri"/>
        <family val="2"/>
        <scheme val="minor"/>
      </rPr>
      <t>-Expenditure on medical treatment of mentally or physically handicapped dependents</t>
    </r>
  </si>
  <si>
    <r>
      <t>80DDB-</t>
    </r>
    <r>
      <rPr>
        <sz val="12"/>
        <color theme="1"/>
        <rFont val="Calibri"/>
        <family val="2"/>
        <scheme val="minor"/>
      </rPr>
      <t>Expenditure incurred on the medical treatment of the employee for specified deceases</t>
    </r>
  </si>
  <si>
    <t>Total Deductions under Chapter VI A</t>
  </si>
  <si>
    <t>CLICK HERE TO VIEW STATEMENT</t>
  </si>
  <si>
    <t>Pay Arrear</t>
  </si>
  <si>
    <t>Pay Revision Arrear</t>
  </si>
  <si>
    <t xml:space="preserve"> Phone  9495050552.  Email  sudeeeertk@gmail.com</t>
  </si>
  <si>
    <t>The Tax on Employment or Professional Tax shall be allowed as a deduction in computing</t>
  </si>
  <si>
    <t>income under the head Salaries.</t>
  </si>
  <si>
    <t>HRA (Section 10(13A)</t>
  </si>
  <si>
    <t xml:space="preserve">An employee who is in receipt of House Rent Allowance can claim exemption, if he does not </t>
  </si>
  <si>
    <t>live in his own house, and pays rent in excess of 10% of Salary (Basic Pay+ DA) for his</t>
  </si>
  <si>
    <t>a.  Actual amount of HRA Received.</t>
  </si>
  <si>
    <t>b.  House Rent paid in excess of 10% of salary.</t>
  </si>
  <si>
    <t>c.  40% of Salary.</t>
  </si>
  <si>
    <t>Housing Loan Interest. Section 24(b)</t>
  </si>
  <si>
    <t>Conditions to claim this deduction :</t>
  </si>
  <si>
    <t>a.  The house property should be owned by the employee.</t>
  </si>
  <si>
    <t>b.  It should be in the occupation of the employee for his own residence.  (However,</t>
  </si>
  <si>
    <t>at other place, and his residence in that place should not be in a building belonging to</t>
  </si>
  <si>
    <t>him, he can avail deduction)</t>
  </si>
  <si>
    <t>Amount of deduction allowable.</t>
  </si>
  <si>
    <t>2.  When the loan is taken for Purchase or construction of House Property before</t>
  </si>
  <si>
    <t>3.  When the loan is taken for Purchase or construction of House Property after</t>
  </si>
  <si>
    <t xml:space="preserve">deduction the construction or acquisition of house should be completed within 3 years </t>
  </si>
  <si>
    <t>a</t>
  </si>
  <si>
    <t>Contribution to Provident Fund. (Only the subscription amount and arrears credited</t>
  </si>
  <si>
    <t>to PF is allowed as deduction.  Loan repayment will not consider for deduction)</t>
  </si>
  <si>
    <t>b</t>
  </si>
  <si>
    <t xml:space="preserve">Life Insurance Premium paid on the life of the employee, spouse or children. </t>
  </si>
  <si>
    <t xml:space="preserve">(Maximum 20% of sum assured upto Financial Year 2011-12 and maximum 10% of </t>
  </si>
  <si>
    <t>sum assured from 2012-13 Financial Year.)</t>
  </si>
  <si>
    <t>c</t>
  </si>
  <si>
    <t xml:space="preserve">d  </t>
  </si>
  <si>
    <t>Housing loan repayment on loan taken for purchase or construction of House building.</t>
  </si>
  <si>
    <t>(House should not be transferred for 5 years)</t>
  </si>
  <si>
    <t>e</t>
  </si>
  <si>
    <t>Stamp duty, Registration Fee and other expenses for the purchase of house property.</t>
  </si>
  <si>
    <t>f</t>
  </si>
  <si>
    <t>Tution Fee paid for the education of any two children to any education institution in</t>
  </si>
  <si>
    <t>India for full time education.</t>
  </si>
  <si>
    <t>g</t>
  </si>
  <si>
    <t xml:space="preserve">Investment as a Term Deposit for a period of not less than five years with a Scheduled </t>
  </si>
  <si>
    <t>h</t>
  </si>
  <si>
    <t>Bank or Post Office under tax savings approved schemes.</t>
  </si>
  <si>
    <t>Infrastructure Development Bonds of ICICI,IDBI,NABARD.</t>
  </si>
  <si>
    <t>i</t>
  </si>
  <si>
    <t>Subcription to National Savings Certificate -IX th issue. Etc</t>
  </si>
  <si>
    <t>j</t>
  </si>
  <si>
    <t>Contribution to Unit Linked Insurance Plan (ULIP) of UTI and LIC</t>
  </si>
  <si>
    <t>k</t>
  </si>
  <si>
    <t>Payment for notified Annuity Plan of LIC or any other insurer.</t>
  </si>
  <si>
    <t xml:space="preserve">l </t>
  </si>
  <si>
    <t>Subcription towards notified units of Mutual fund.</t>
  </si>
  <si>
    <t>Section 80CCG. Investment made under an equity savings scheme.</t>
  </si>
  <si>
    <t>for the assesses whose total income is above 12 Lakhs.</t>
  </si>
  <si>
    <t>a taxpayer under this section in any year, he shall not be entitled to any deduction under this</t>
  </si>
  <si>
    <t>section for any other year.</t>
  </si>
  <si>
    <t>Section 80D.  Deduction for Health Insurance Premium paid.</t>
  </si>
  <si>
    <t>Health insurance premium paid on th life of the employee, spouse or children is deductible</t>
  </si>
  <si>
    <t>Where an expenditure incurred for the medical treatment, nursing, training and rehabilitation</t>
  </si>
  <si>
    <t>necessary for Autism, cerebral palsy and multiple disability.</t>
  </si>
  <si>
    <t>Section 80DD. Deduction for handicapped dependents</t>
  </si>
  <si>
    <t>Section 80U.  Deduction for person with disability.</t>
  </si>
  <si>
    <t>This deduction is allowable for Individual with disability including blindness, mental retardation</t>
  </si>
  <si>
    <t>irrespective of amount paid is allowable.  If the individual is a person with severe disability</t>
  </si>
  <si>
    <t>Section 80DDB. Deduction for medical treatment of specified diseases.</t>
  </si>
  <si>
    <t>This section allows deduction for an employee who paid any amount for the medical treatment</t>
  </si>
  <si>
    <t xml:space="preserve">for himself or a dependent for such disease or ailment as specified in Rule 11DD(1).  </t>
  </si>
  <si>
    <t>The deduction allowed is equal to the amount actually paid or Rs. 40,000 whichever is less.</t>
  </si>
  <si>
    <t>Neurological diseases where the disability level is certified to be of 40% or above</t>
  </si>
  <si>
    <t>(Dementia, Dystonia Musculorum Deformans, Motor Neuron Disease,  Ataxia, Chorea,</t>
  </si>
  <si>
    <t>Hemiballismus, Aphasia and Parkinsons Disease)</t>
  </si>
  <si>
    <t xml:space="preserve"> Malignant Cancers 
</t>
  </si>
  <si>
    <t>Full Blown Acquired Immuno-Deficiency Syndrome (AIDS)</t>
  </si>
  <si>
    <t>d</t>
  </si>
  <si>
    <t>Chronic Renal failure</t>
  </si>
  <si>
    <t xml:space="preserve">e  </t>
  </si>
  <si>
    <t>Hematological disorders : Hemophilia or Thalassaemia</t>
  </si>
  <si>
    <t>Section 80E. Deduction for Interest on loan taken for higher education</t>
  </si>
  <si>
    <t>This section allows deduction for payment of interest on educational loan taken from financial</t>
  </si>
  <si>
    <t>institution or charitable institution for the purpose of pursuing higher education for self or</t>
  </si>
  <si>
    <t>any course of study pursued after passing the senior secondary examination or its equivalent</t>
  </si>
  <si>
    <t>from any school, university recognised.  Deduction is available for a maximum period of</t>
  </si>
  <si>
    <t>8 assessment years.  Whole amount of interest on loan is deductible.</t>
  </si>
  <si>
    <t>Section 80G. Deduction for Donations.</t>
  </si>
  <si>
    <t>This section allows a deduction of 100% donation given to certain notified funds.  These are</t>
  </si>
  <si>
    <t xml:space="preserve"> Prime Minister's National Relief Fund</t>
  </si>
  <si>
    <t>National Defence Fund</t>
  </si>
  <si>
    <t>Prime Minister's Armenia Earthquake Relief Fund 176</t>
  </si>
  <si>
    <t>The Africa (Public Contribution - India) Fund</t>
  </si>
  <si>
    <t>The National Foundation for Communal Harmony</t>
  </si>
  <si>
    <t>Approved university or educational institution of national eminence</t>
  </si>
  <si>
    <t>The Chief Minister's Earthquake Relief Fund, Maharashtra</t>
  </si>
  <si>
    <t>Donations made to Zila Saksharta Samitis</t>
  </si>
  <si>
    <t>The National Blood Transfusion Council or a State Blood Transfusion Council.</t>
  </si>
  <si>
    <t xml:space="preserve">The Army Central Welfare Fund or the Indian Naval Benevolent Fund or The Air Force </t>
  </si>
  <si>
    <t>Central Welfare Fund.</t>
  </si>
  <si>
    <t xml:space="preserve"> National Children's Fund</t>
  </si>
  <si>
    <t xml:space="preserve">h  </t>
  </si>
  <si>
    <t>50% of Donation made to eligible charitable institutions allow as a deductiion, but this cannot</t>
  </si>
  <si>
    <t xml:space="preserve">consider for TDS by DDO.  Donations made to political parties (Section 80GGC)cannot consider </t>
  </si>
  <si>
    <t>by DDO for TDS.</t>
  </si>
  <si>
    <t>BACK TO DATA</t>
  </si>
  <si>
    <t>CLICK HERE FOR NOTES ON DEDUCTIONS</t>
  </si>
  <si>
    <t>Section 80GG. Deduction in respect of rent paid.</t>
  </si>
  <si>
    <t>Section 80GGA. Donation to Scientific Research or Rural Development.</t>
  </si>
  <si>
    <t xml:space="preserve">Under this section deduction is allowable to donations made to specified funds for Rural </t>
  </si>
  <si>
    <t xml:space="preserve">Development, national Urban Poverty Eradication and donations to schemes or project for </t>
  </si>
  <si>
    <t>scientific research.</t>
  </si>
  <si>
    <t>To avail this deduction employee should not have any "profit and gains of business or</t>
  </si>
  <si>
    <t>profession" in his Gross Total Income.  If the donation exceeds Rs. 10,000 it should be in any</t>
  </si>
  <si>
    <t>mode other than cash.</t>
  </si>
  <si>
    <t>Section 80TTA. For interests on deposits in savings account.</t>
  </si>
  <si>
    <t>If the Gross Total Income of the employee includes any interest on deposits in savings account</t>
  </si>
  <si>
    <t>he is eligible for a deduction under this section.  The amount of deduction will be the total</t>
  </si>
  <si>
    <t xml:space="preserve">interest received subject to a maximum of Rs. 10,000.  The savings account may be with a </t>
  </si>
  <si>
    <t>banking company under Banking Regulation Act, Co-operative society or Post Office.</t>
  </si>
  <si>
    <t>DDO can consider donations to the above funds for TDS purpose.  If the donation exceeds</t>
  </si>
  <si>
    <t>Rs. 10,000 it should be paid in any mode other than cash.</t>
  </si>
  <si>
    <t>residential accommodation.  Least of the following is allowed as exemption.</t>
  </si>
  <si>
    <t>If it is not occupied by the employee in view of his place of  employment being</t>
  </si>
  <si>
    <t>1.  Housing Loan taken  for Repair, Renewal or Reconstruction of House the maximum</t>
  </si>
  <si>
    <t>from the end of the Financial Year in which the capital is borrowed.)</t>
  </si>
  <si>
    <t>Section 80CCC. Contributions to Annuity Plans of LIC &amp; other insurers</t>
  </si>
  <si>
    <t>This deduction is now allowed for three consecutive assessment years beginning with the AY</t>
  </si>
  <si>
    <t>in which the listed equity shares or units were first acquired.  If any deduction is claimed by</t>
  </si>
  <si>
    <t>The payment of premium shall be made by any  mode other than cash.</t>
  </si>
  <si>
    <t>of the dependent suffering physical disability, deduction is allowable under this section.</t>
  </si>
  <si>
    <t>Diseases and ailments for deduction under Section 80DDB -</t>
  </si>
  <si>
    <t>spouse or children or the student for whom he is a local guardian.  Higher Education means</t>
  </si>
  <si>
    <t>This deduction is allowable for employees not receiving HRA.</t>
  </si>
  <si>
    <t>Rebate under Section 87A</t>
  </si>
  <si>
    <t>Rebate</t>
  </si>
  <si>
    <t>blank</t>
  </si>
  <si>
    <t>Rebate ACTUAL</t>
  </si>
  <si>
    <t>Tax after Rebate</t>
  </si>
  <si>
    <t>Section 80C (Maximum Rs. 1,50,000)</t>
  </si>
  <si>
    <t>Do you have a PAN Card ?</t>
  </si>
  <si>
    <r>
      <rPr>
        <b/>
        <sz val="14"/>
        <color theme="1"/>
        <rFont val="Calibri"/>
        <family val="2"/>
        <scheme val="minor"/>
      </rPr>
      <t>Gross Total Income</t>
    </r>
    <r>
      <rPr>
        <sz val="14"/>
        <color theme="1"/>
        <rFont val="Calibri"/>
        <family val="2"/>
        <scheme val="minor"/>
      </rPr>
      <t xml:space="preserve"> (5-6)</t>
    </r>
  </si>
  <si>
    <t xml:space="preserve"> Name  :</t>
  </si>
  <si>
    <t>Office :</t>
  </si>
  <si>
    <t>Designation :</t>
  </si>
  <si>
    <t>NPS</t>
  </si>
  <si>
    <t>Provident Fund subscription and Arrears credited to PF</t>
  </si>
  <si>
    <t>Life Insurance Premium</t>
  </si>
  <si>
    <t>Pay  Arrear</t>
  </si>
  <si>
    <t>D A Arrear credited to P F</t>
  </si>
  <si>
    <t>Pay Arrear credited to P F</t>
  </si>
  <si>
    <t>S L I</t>
  </si>
  <si>
    <t>G I S</t>
  </si>
  <si>
    <t>N P S</t>
  </si>
  <si>
    <t>L I C</t>
  </si>
  <si>
    <t>Any other 80C deduction-specify here---&gt;</t>
  </si>
  <si>
    <t>Another 25,000 deduction is allowable for  premium paid on the life of the employee's</t>
  </si>
  <si>
    <t>Rs. 5,000 deduction is allowable under this section for thePreventive health check-up of</t>
  </si>
  <si>
    <t xml:space="preserve">preventive health check-up of parents.  Cash payment also allowed for preventive health </t>
  </si>
  <si>
    <t>loss of voice, Autisum, cerebral palsy and multiple disability.  A fixed deduction  of Rs. 75,000</t>
  </si>
  <si>
    <t>(disability over 80%) deduction is Rs. 1,25,000.</t>
  </si>
  <si>
    <t xml:space="preserve">A fixed deduction of Rs. 75,000 irrespective of amount paid is allowable.  If the dependent </t>
  </si>
  <si>
    <t xml:space="preserve">is a person with severe disability (disability over 80%) deduction is Rs. 1,25,000. </t>
  </si>
  <si>
    <t xml:space="preserve">l  </t>
  </si>
  <si>
    <t>National Fund for Control of Drug Abuse (New)</t>
  </si>
  <si>
    <t xml:space="preserve">m  </t>
  </si>
  <si>
    <t>Swach Bharath Kosh and Clean Ganga Fund. (New)</t>
  </si>
  <si>
    <t>SLI, GIS, FBS.</t>
  </si>
  <si>
    <t>(j)</t>
  </si>
  <si>
    <t>(l)</t>
  </si>
  <si>
    <t>Any other income - specify here-----&gt;</t>
  </si>
  <si>
    <t>Section 80CCD(1). Employee's Contribution to NPS.</t>
  </si>
  <si>
    <t>Section 80CCD(2). Employer's Contribution to NPS.</t>
  </si>
  <si>
    <t xml:space="preserve">Employee's contribution to National Pension System (NPS) is deductible under 80CCD(1). </t>
  </si>
  <si>
    <t>Employer's contribution to NPS is deductible under section 80CCD(2).  There is no maximum</t>
  </si>
  <si>
    <t>Government/Employer's Contribution to NPS</t>
  </si>
  <si>
    <t>Employer's Contribution to NPS</t>
  </si>
  <si>
    <t>80CCD(2) - Employer's Contribution to NPS</t>
  </si>
  <si>
    <t>Pay+DA</t>
  </si>
  <si>
    <t>Round</t>
  </si>
  <si>
    <t>80CCD2</t>
  </si>
  <si>
    <t>Total admissible 80C, 80CCC, 80 CCD(1) Deductions</t>
  </si>
  <si>
    <t>pay+da</t>
  </si>
  <si>
    <t>round</t>
  </si>
  <si>
    <t xml:space="preserve">80CCD(2) - Employer's Contribution to NPS </t>
  </si>
  <si>
    <t>PEN Number :</t>
  </si>
  <si>
    <t>PEN Number:</t>
  </si>
  <si>
    <t>PAN Card Number :</t>
  </si>
  <si>
    <t>Housing Loan Interest for the Year</t>
  </si>
  <si>
    <t>&lt;Gross Slry</t>
  </si>
  <si>
    <t>&lt;Net Slry</t>
  </si>
  <si>
    <t>&lt;Gross tota</t>
  </si>
  <si>
    <t>Total Income</t>
  </si>
  <si>
    <t>Tax on Total income ( before rebate )</t>
  </si>
  <si>
    <t>Rebate u/s 87 A</t>
  </si>
  <si>
    <t>Total Tax after Rebate</t>
  </si>
  <si>
    <t>Gross Salary Income (includes Pay, DA, DA/ Pay Arrears, HRA, CCA etc. )</t>
  </si>
  <si>
    <t>Tax on Total income before Rebate u/s 87A</t>
  </si>
  <si>
    <t>Relief u/s 89 for arrears drawn</t>
  </si>
  <si>
    <t>Balance Tax after relief</t>
  </si>
  <si>
    <t>Balance Income Tax to be paid</t>
  </si>
  <si>
    <t>80CCD(1)</t>
  </si>
  <si>
    <t>DECLARATION</t>
  </si>
  <si>
    <t>( Cases in which the amount of HRA drawn is excluded from Gross Salary)</t>
  </si>
  <si>
    <t xml:space="preserve">     I ……………………………………………………………………………… do hereby declare that I am actually incurring expenditure towards payment of rent</t>
  </si>
  <si>
    <t>of my residential accomodation to House No ……………………………………… Place …………………………………… is Rs  …………………………………………..</t>
  </si>
  <si>
    <t>Place :</t>
  </si>
  <si>
    <t>Name, Designation and Office.</t>
  </si>
  <si>
    <t>Round the Tax to the multiple of-</t>
  </si>
  <si>
    <t>DA Arrear  to PF</t>
  </si>
  <si>
    <t>Pay Arrear to PF</t>
  </si>
  <si>
    <t>Pay Revision Arrear to PF</t>
  </si>
  <si>
    <t>Total DA Arrear</t>
  </si>
  <si>
    <t>Add - Any other Income</t>
  </si>
  <si>
    <t>Contribution to NPS-80CCD(1)</t>
  </si>
  <si>
    <t>Gross Salary</t>
  </si>
  <si>
    <t>Salary as per provisions contained in Sec 17(1)</t>
  </si>
  <si>
    <t>Value of perquisites u/s 17(2)</t>
  </si>
  <si>
    <t>Profits in lieu of salary u/s 17(3)</t>
  </si>
  <si>
    <t>Less Allowance to the extent exempt u/s 10</t>
  </si>
  <si>
    <t>Allowance</t>
  </si>
  <si>
    <t>Rs.</t>
  </si>
  <si>
    <t>Deductions</t>
  </si>
  <si>
    <t>Entertainment Allowance</t>
  </si>
  <si>
    <t>Tax on Employment</t>
  </si>
  <si>
    <t>Aggregate of 4(a) and (b)</t>
  </si>
  <si>
    <t>Income Chargeable under the head 'salaries' (3-5)</t>
  </si>
  <si>
    <t>Add: Any other income reported by the employee</t>
  </si>
  <si>
    <t xml:space="preserve">Income  </t>
  </si>
  <si>
    <t>Gross Total Income</t>
  </si>
  <si>
    <t>Deductions under Chapter VI A</t>
  </si>
  <si>
    <t>(A)  Section 80C, 80CCC, and 80CCD</t>
  </si>
  <si>
    <t>(a) Section 80C</t>
  </si>
  <si>
    <t>Gross Amount</t>
  </si>
  <si>
    <t>Deductible Amt</t>
  </si>
  <si>
    <t>(i) Provident Fund Subscription</t>
  </si>
  <si>
    <t>(ii) GIS</t>
  </si>
  <si>
    <t>(iii) SLI</t>
  </si>
  <si>
    <t>(v) Principal part of Housing Loan repayment</t>
  </si>
  <si>
    <t>(vi) Life Insurance Premium</t>
  </si>
  <si>
    <t>(vii) Tution Fee for full time education of 2 children</t>
  </si>
  <si>
    <t>(B)  Other Sections (e.g. 80E, 80G, 80TTA, etc) under Chapter VI A</t>
  </si>
  <si>
    <t>Gross Amt</t>
  </si>
  <si>
    <t>Qualifying Amt</t>
  </si>
  <si>
    <t>(i) Section….. 80D</t>
  </si>
  <si>
    <t>(ii) Section…..80DD</t>
  </si>
  <si>
    <t>(iii) Section…..80DDB</t>
  </si>
  <si>
    <t>(v) Section………………</t>
  </si>
  <si>
    <t>Aggregate of deductible amount under Chapter VI A</t>
  </si>
  <si>
    <t>Total Income  (8-9)</t>
  </si>
  <si>
    <t>Tax on Total Income</t>
  </si>
  <si>
    <t>Education Cess @ 3% (on tax computed at S No. 12)</t>
  </si>
  <si>
    <t>Tax Payable (12+13)</t>
  </si>
  <si>
    <t>Less: Relief under section 89 (attach details)</t>
  </si>
  <si>
    <t>Tax Payable (14-15)</t>
  </si>
  <si>
    <t>Verification</t>
  </si>
  <si>
    <t xml:space="preserve">    </t>
  </si>
  <si>
    <t xml:space="preserve">I, </t>
  </si>
  <si>
    <t>son/daughter of</t>
  </si>
  <si>
    <t xml:space="preserve">working in the capacity of …………………….…………………(designation) do hereby certify that the information given </t>
  </si>
  <si>
    <t>above is true, complete and correct and is based on the books of account, documents, TDS statements and</t>
  </si>
  <si>
    <t>other available reccords.</t>
  </si>
  <si>
    <t>(Signature of person responsible for deduction of tax)</t>
  </si>
  <si>
    <t>Date  :</t>
  </si>
  <si>
    <t>Designation:</t>
  </si>
  <si>
    <t>Full Name:</t>
  </si>
  <si>
    <t>(vi)  Section 80 CCD (2)</t>
  </si>
  <si>
    <t>Deductions from Salary</t>
  </si>
  <si>
    <t>Taxable Salary Earnings during the Financial Year</t>
  </si>
  <si>
    <t>……………………………………………………………………..</t>
  </si>
  <si>
    <t>…………………………………………………………….</t>
  </si>
  <si>
    <t>PAN Card Number:</t>
  </si>
  <si>
    <t>Total D A Arrear</t>
  </si>
  <si>
    <t>J</t>
  </si>
  <si>
    <t>Deposits in Sukanya Samrudhi Account in the name of girl child.</t>
  </si>
  <si>
    <t>Deduct - Interest on House Building Advance</t>
  </si>
  <si>
    <r>
      <t xml:space="preserve">Actual Rent over 10% of Salary, HRA Receivable, 40% of Salary, </t>
    </r>
    <r>
      <rPr>
        <b/>
        <sz val="8"/>
        <color theme="1"/>
        <rFont val="Calibri"/>
        <family val="2"/>
        <scheme val="minor"/>
      </rPr>
      <t>Whcihever is less.</t>
    </r>
  </si>
  <si>
    <t>Section 10--:</t>
  </si>
  <si>
    <t>(Maximum 10% of Salary)</t>
  </si>
  <si>
    <t>80CCD1B</t>
  </si>
  <si>
    <t>80C-NPS</t>
  </si>
  <si>
    <t>Used NPS</t>
  </si>
  <si>
    <t>Unused NPS</t>
  </si>
  <si>
    <r>
      <t xml:space="preserve">Total Admissible 80C+ 80CCC+ 80CCD(1) Deductions </t>
    </r>
    <r>
      <rPr>
        <b/>
        <sz val="10"/>
        <color theme="1"/>
        <rFont val="Calibri"/>
        <family val="2"/>
        <scheme val="minor"/>
      </rPr>
      <t>(Maximum 1,50,000)</t>
    </r>
  </si>
  <si>
    <t>Additional Deduction for NPS - 80 CCD (1B)</t>
  </si>
  <si>
    <t>(Unused portion u/s 80CCD(1), Maximum 50,000)</t>
  </si>
  <si>
    <t>(b)   Section 80CCD (1)+ Section 80 CCD(1B)</t>
  </si>
  <si>
    <t>7-</t>
  </si>
  <si>
    <t>21-</t>
  </si>
  <si>
    <t>22-</t>
  </si>
  <si>
    <t>Section 80CCD (1B). Additional Deduction for NPS</t>
  </si>
  <si>
    <t>An additional deduction under this section will be allowed on deposits made in NPS during the</t>
  </si>
  <si>
    <t>INCOME TAX FINAL STATEMENT FOR THE FINANCIAL YEAR 2015-16</t>
  </si>
  <si>
    <t>(ASSESSMENT YEAR 2016-17)</t>
  </si>
  <si>
    <t>1.   a</t>
  </si>
  <si>
    <t>Gross Salary Income (includes Salary, DA,HRA,CCA, Interim Relief OT</t>
  </si>
  <si>
    <t>Allowance, Deputation Allowance, Medical Allowance etc)</t>
  </si>
  <si>
    <t>PAN</t>
  </si>
  <si>
    <t>TAN</t>
  </si>
  <si>
    <t>September  2015</t>
  </si>
  <si>
    <t>October        2015</t>
  </si>
  <si>
    <t>November   2015</t>
  </si>
  <si>
    <t>December    2015</t>
  </si>
  <si>
    <t>January          2016</t>
  </si>
  <si>
    <t>February       2016</t>
  </si>
  <si>
    <t>August           2015</t>
  </si>
  <si>
    <t>July                 2015</t>
  </si>
  <si>
    <t>June                2015</t>
  </si>
  <si>
    <t>May                  2015</t>
  </si>
  <si>
    <t>April                 2015</t>
  </si>
  <si>
    <t>March               2015</t>
  </si>
  <si>
    <t>C</t>
  </si>
  <si>
    <t>Festival Allowance / Bonus Ex-gratia and Incentive</t>
  </si>
  <si>
    <t>Arrears</t>
  </si>
  <si>
    <t>Deduct HRA in the case of persons who actually incur expenditure by way of rent</t>
  </si>
  <si>
    <t>Actual HRA received during the year</t>
  </si>
  <si>
    <t>ii</t>
  </si>
  <si>
    <t>Actual rent paid in excess of 1/10 th of the Salary</t>
  </si>
  <si>
    <t>iii</t>
  </si>
  <si>
    <t>40 % of Salary</t>
  </si>
  <si>
    <t>(i) to (iii) which ever least is exempted</t>
  </si>
  <si>
    <t>Deduct  : a . Entertainment Allowance</t>
  </si>
  <si>
    <t xml:space="preserve">                    b. Professional Tax paid</t>
  </si>
  <si>
    <t>Net Salary income    (3-4)</t>
  </si>
  <si>
    <t xml:space="preserve">Deduct interest / accrued interest on HBA </t>
  </si>
  <si>
    <t>Any other income ( Business, Capital Gains or other sources)</t>
  </si>
  <si>
    <t>Gross Total Income  (5-6+7)</t>
  </si>
  <si>
    <t>Deduct :</t>
  </si>
  <si>
    <t xml:space="preserve">[80 DD ] Expenditure incurred on medical treatment of mentally or physically </t>
  </si>
  <si>
    <t>handicapped dependents</t>
  </si>
  <si>
    <t xml:space="preserve">[80 DDB] Expenditure incurred on medical treatment employee or spouse or  </t>
  </si>
  <si>
    <t>children or parents for specified deceases or ailments like cancer, AIDS etc</t>
  </si>
  <si>
    <t>[80 E]  Amount of interest repaid on loan taken for higher education of self or</t>
  </si>
  <si>
    <t>relative</t>
  </si>
  <si>
    <r>
      <t xml:space="preserve">[80 D] Mediclaim </t>
    </r>
    <r>
      <rPr>
        <sz val="10"/>
        <color theme="1"/>
        <rFont val="Calibri"/>
        <family val="2"/>
        <scheme val="minor"/>
      </rPr>
      <t>(Maximum Rs.25000 taken on the health of the Tax payer, spouse</t>
    </r>
  </si>
  <si>
    <t xml:space="preserve">dependent children and if it is taken on parents - policy taken on the health senior </t>
  </si>
  <si>
    <t>citizen additional 5000) Aggregate amount should not exceed 30000.</t>
  </si>
  <si>
    <t>[80 CCD (1B)] Additonal deduction for NPS</t>
  </si>
  <si>
    <t>[80 CCD 2] Employers contribution to NPS</t>
  </si>
  <si>
    <t>Deduction under section 80 C</t>
  </si>
  <si>
    <t>Purchase of NSC III issue</t>
  </si>
  <si>
    <t>Contribution to GPF &amp; Arrear to PF</t>
  </si>
  <si>
    <t>Payment under a contract for annuity plan of LIC or any other insurer</t>
  </si>
  <si>
    <t>Purchase of tax saving units of Mutual Fund or UTI</t>
  </si>
  <si>
    <t>Contribution to any Deposit Scheme or pension fund set up by NHB</t>
  </si>
  <si>
    <t>Tution Fees</t>
  </si>
  <si>
    <t>Housing Loan Repayment (principal) 7 Stamp duty paid to purchase property</t>
  </si>
  <si>
    <t>l</t>
  </si>
  <si>
    <t>Subscription to equity shares or debentures of an eligible issue</t>
  </si>
  <si>
    <t>m</t>
  </si>
  <si>
    <t>n</t>
  </si>
  <si>
    <t>o</t>
  </si>
  <si>
    <t>Subscription to Infrastructure Bonds of NABARD</t>
  </si>
  <si>
    <t>p</t>
  </si>
  <si>
    <t>Deposits under Senior Citizen Saving Scheme</t>
  </si>
  <si>
    <t>q</t>
  </si>
  <si>
    <t>Total Income rounded off to nearest multiple of ten rupees (8-9-10)</t>
  </si>
  <si>
    <t>Rounded off to nearest multiple of ten rupees</t>
  </si>
  <si>
    <r>
      <t>Less: Rebate under Sec87A(Rs.2000</t>
    </r>
    <r>
      <rPr>
        <sz val="10"/>
        <color theme="1"/>
        <rFont val="Calibri"/>
        <family val="2"/>
        <scheme val="minor"/>
      </rPr>
      <t>(applicable for individuals having total income</t>
    </r>
  </si>
  <si>
    <t>not exceeding 5 lakhs)(as computed before allowing deduction under Chapter VIII)</t>
  </si>
  <si>
    <t>Income Tax after Rebate (13-14)</t>
  </si>
  <si>
    <t>Education Cess and Secondary and Higher Education Cess [@3% of (15)]</t>
  </si>
  <si>
    <t>Total Tax Payable (15+16)</t>
  </si>
  <si>
    <t>Less Relief for Arrears of salary u/s 89(1)</t>
  </si>
  <si>
    <t>Balance Tax Payable (17-18)</t>
  </si>
  <si>
    <t>Amount of Tax already deducted from Salary</t>
  </si>
  <si>
    <t>Name, Designation &amp; Office</t>
  </si>
  <si>
    <t xml:space="preserve">     I ………………………………………………………….. Do hereby declare that I am actually incurring expenditure </t>
  </si>
  <si>
    <t>towards payment of rent of my residential accommodation to House No. ……………… Place …………………..</t>
  </si>
  <si>
    <t>and that the amount of rent actually paid by me during …………………………… is Rs. …………………………… .</t>
  </si>
  <si>
    <t>Date :</t>
  </si>
  <si>
    <t>Rs</t>
  </si>
  <si>
    <t>Employers Contribution to NPS</t>
  </si>
  <si>
    <t>Total Salary Income (a+b+c+d+e)</t>
  </si>
  <si>
    <r>
      <rPr>
        <b/>
        <sz val="14"/>
        <color theme="1"/>
        <rFont val="Calibri"/>
        <family val="2"/>
        <scheme val="minor"/>
      </rPr>
      <t xml:space="preserve">Total Salary Income </t>
    </r>
    <r>
      <rPr>
        <sz val="14"/>
        <color theme="1"/>
        <rFont val="Calibri"/>
        <family val="2"/>
        <scheme val="minor"/>
      </rPr>
      <t>(a+b+c+d)</t>
    </r>
  </si>
  <si>
    <t>Life Insurance Premia of self, spouse and Children</t>
  </si>
  <si>
    <t>Contribution to SLI &amp; GIS</t>
  </si>
  <si>
    <t>Constribution to National Pension Scheme</t>
  </si>
  <si>
    <t>TAN Number:</t>
  </si>
  <si>
    <t>Total admissible 80C+ 80CCC + 80CCD(1) Deductions (Maximum 150,000)</t>
  </si>
  <si>
    <t>Taxable Earnings from salary</t>
  </si>
  <si>
    <t>Below 60 Years</t>
  </si>
  <si>
    <t>60 or more but below 80</t>
  </si>
  <si>
    <t>80 or above</t>
  </si>
  <si>
    <t>above 60</t>
  </si>
  <si>
    <t>above 80</t>
  </si>
  <si>
    <t>Selection</t>
  </si>
  <si>
    <t>Balance (1-2-3)</t>
  </si>
  <si>
    <t>YES</t>
  </si>
  <si>
    <t>NO</t>
  </si>
  <si>
    <t>Tax Incom round</t>
  </si>
  <si>
    <t>Total Income  ie, Taxable Income</t>
  </si>
  <si>
    <t>PAN Number:</t>
  </si>
  <si>
    <t>Anticipated salary income including Allowances and Arrears.</t>
  </si>
  <si>
    <r>
      <rPr>
        <b/>
        <sz val="14"/>
        <color theme="1"/>
        <rFont val="Calibri"/>
        <family val="2"/>
        <scheme val="minor"/>
      </rPr>
      <t xml:space="preserve">Total Salary Income </t>
    </r>
    <r>
      <rPr>
        <sz val="14"/>
        <color theme="1"/>
        <rFont val="Calibri"/>
        <family val="2"/>
        <scheme val="minor"/>
      </rPr>
      <t>(a+b+c)</t>
    </r>
  </si>
  <si>
    <t>Professional Tax</t>
  </si>
  <si>
    <t>Housing Loan interest/accrued interest</t>
  </si>
  <si>
    <t>Total Admissible 80C Deductions</t>
  </si>
  <si>
    <t>Anticipated Taxable Income</t>
  </si>
  <si>
    <t>Tax on Anticipatory Income</t>
  </si>
  <si>
    <t>Approximate relief u/s 89 for arrears drawn</t>
  </si>
  <si>
    <t>Anticipated Tax after relief</t>
  </si>
  <si>
    <t xml:space="preserve">TDS for each remaining month </t>
  </si>
  <si>
    <t>Rounded to</t>
  </si>
  <si>
    <t>Approximate Taxable Earnings during the Financial Year</t>
  </si>
  <si>
    <t>Approximate Savings / Deductions from Salary</t>
  </si>
  <si>
    <t>DA Arrear credited to PF</t>
  </si>
  <si>
    <t>Pay Arrear credited to PF</t>
  </si>
  <si>
    <t>23-</t>
  </si>
  <si>
    <r>
      <t>80DDB-</t>
    </r>
    <r>
      <rPr>
        <sz val="12"/>
        <color theme="1"/>
        <rFont val="Calibri"/>
        <family val="2"/>
        <scheme val="minor"/>
      </rPr>
      <t>Expenditure for the medical treatment for specified deceases</t>
    </r>
  </si>
  <si>
    <t>Tax after Relief u/s 89(1)</t>
  </si>
  <si>
    <t>Months</t>
  </si>
  <si>
    <t>TDS/M</t>
  </si>
  <si>
    <t>Round 1</t>
  </si>
  <si>
    <t>Rounding</t>
  </si>
  <si>
    <t>Round the TDS to the multiple of</t>
  </si>
  <si>
    <t xml:space="preserve">Deduct: Actual rent over 10% of salary, HRA receivable or 40% of salary, whichever is less </t>
  </si>
  <si>
    <t>Pay Revision Arrear credited to PF</t>
  </si>
  <si>
    <t>A prescription from a specialist of the desease containing the name and age of the patient,</t>
  </si>
  <si>
    <t xml:space="preserve">name of the desease/ailment along with the name, address, registration number &amp; qualification of the specialist </t>
  </si>
  <si>
    <t>required.</t>
  </si>
  <si>
    <t>of the specialist issuing the prescription is required.  Furnishing of certificate in Form 10-1 is not</t>
  </si>
  <si>
    <r>
      <t>Additional Deduction for NPS u/s 80 CCD (IB)</t>
    </r>
    <r>
      <rPr>
        <sz val="9"/>
        <color theme="1"/>
        <rFont val="Calibri"/>
        <family val="2"/>
        <scheme val="minor"/>
      </rPr>
      <t xml:space="preserve"> (Unused portion of 80 CCD(I) Maximum50,000)</t>
    </r>
  </si>
  <si>
    <r>
      <t xml:space="preserve">Contribution to NPS - 80CCD(1) </t>
    </r>
    <r>
      <rPr>
        <sz val="10"/>
        <color theme="1"/>
        <rFont val="Calibri"/>
        <family val="2"/>
        <scheme val="minor"/>
      </rPr>
      <t xml:space="preserve"> (Maximum 10% of Salary)</t>
    </r>
  </si>
  <si>
    <t>INCOME TAX FINAL STATEMENT FOR THE FINANCIAL YEAR 2016-17</t>
  </si>
  <si>
    <t>(ASSESSMENT YEAR 2017-18)</t>
  </si>
  <si>
    <t>March               2016</t>
  </si>
  <si>
    <t>April                 2016</t>
  </si>
  <si>
    <t>May                  2016</t>
  </si>
  <si>
    <t>June                2016</t>
  </si>
  <si>
    <t>July                 2016</t>
  </si>
  <si>
    <t>August           2016</t>
  </si>
  <si>
    <t>September  2016</t>
  </si>
  <si>
    <t>October        2016</t>
  </si>
  <si>
    <t>November   2016</t>
  </si>
  <si>
    <t>December    2016</t>
  </si>
  <si>
    <t>January          2017</t>
  </si>
  <si>
    <t>February       2017</t>
  </si>
  <si>
    <t>Deduct  : a . Allowances Exempted</t>
  </si>
  <si>
    <t>Allowances exempted</t>
  </si>
  <si>
    <t>Any other 80C deduction- specify here---&gt;</t>
  </si>
  <si>
    <r>
      <t>Less: Rebate under Sec87A(Rs.5000</t>
    </r>
    <r>
      <rPr>
        <sz val="10"/>
        <color theme="1"/>
        <rFont val="Calibri"/>
        <family val="2"/>
        <scheme val="minor"/>
      </rPr>
      <t>(applicable for individuals having total income</t>
    </r>
  </si>
  <si>
    <t>Form No 12 BB</t>
  </si>
  <si>
    <t>(See Rule 26 C)</t>
  </si>
  <si>
    <t>Section 192</t>
  </si>
  <si>
    <t>Financial Year :</t>
  </si>
  <si>
    <t>2016-17</t>
  </si>
  <si>
    <t>Details of Claims and evidence thereof</t>
  </si>
  <si>
    <t>Sl. No.</t>
  </si>
  <si>
    <t>Nature of claim</t>
  </si>
  <si>
    <t>Amount  (Rs.)</t>
  </si>
  <si>
    <t>Evidence / Particulars</t>
  </si>
  <si>
    <t>(1)</t>
  </si>
  <si>
    <t>(2)</t>
  </si>
  <si>
    <t>(3)</t>
  </si>
  <si>
    <t>(4)</t>
  </si>
  <si>
    <t>House Rent Allowance :</t>
  </si>
  <si>
    <t>(ii) Name of the landlord</t>
  </si>
  <si>
    <t xml:space="preserve">(i) Rent Paid to the landlord </t>
  </si>
  <si>
    <t xml:space="preserve">(iii) Address of the landlord </t>
  </si>
  <si>
    <t xml:space="preserve">(iv) Permanent Account Number of </t>
  </si>
  <si>
    <t xml:space="preserve">        landlord</t>
  </si>
  <si>
    <t>(Note :  Permanent Account Number shall</t>
  </si>
  <si>
    <t>be furnished if the aggregate rent paid</t>
  </si>
  <si>
    <t>during the previous year exceeds one</t>
  </si>
  <si>
    <t>lakh rupees )</t>
  </si>
  <si>
    <t>Leave travel concessions or assistance</t>
  </si>
  <si>
    <t>Deduction of interest on borrowing :</t>
  </si>
  <si>
    <t>(i) interest payable / paid to the lender</t>
  </si>
  <si>
    <t>(ii) Name of the lender</t>
  </si>
  <si>
    <t>(iii) Address of the lender</t>
  </si>
  <si>
    <t>(iv) Permanent Account Number of the</t>
  </si>
  <si>
    <t>lender</t>
  </si>
  <si>
    <t xml:space="preserve">  (a) Financial Institutions ( If available )</t>
  </si>
  <si>
    <t xml:space="preserve">  (b) Employer ( If available )</t>
  </si>
  <si>
    <t xml:space="preserve">  (c.) others</t>
  </si>
  <si>
    <t>Name and address of the employee:</t>
  </si>
  <si>
    <t>employee :</t>
  </si>
  <si>
    <t>Permanent Account Number of the -</t>
  </si>
  <si>
    <t>Deductions under Chapter VI - A</t>
  </si>
  <si>
    <t>(A) Section 80C, 80CCC, 80CCD</t>
  </si>
  <si>
    <t xml:space="preserve">     (i)  Section 80 C</t>
  </si>
  <si>
    <t xml:space="preserve">     (ii) Section 80 CCC</t>
  </si>
  <si>
    <t xml:space="preserve">     (iii) Section 80 CCD</t>
  </si>
  <si>
    <t xml:space="preserve">(B) Other Sections. (e.g. 80E, 80 TTA etc </t>
  </si>
  <si>
    <t xml:space="preserve">   under Chapter VI-A)</t>
  </si>
  <si>
    <t>I ……………………………………………………………son / daughter of …………………………………………………………</t>
  </si>
  <si>
    <t>do hereby certify that theinformation given above is complete and correct.</t>
  </si>
  <si>
    <t>Place :  …………………………………..</t>
  </si>
  <si>
    <t>Date  : ……………………………………</t>
  </si>
  <si>
    <t>(Signature of the employee)</t>
  </si>
  <si>
    <t>Designation : ………………………………</t>
  </si>
  <si>
    <t>Full Name :  …………………………………………………………</t>
  </si>
  <si>
    <t>Statement  showing particulars of claims by an employee for deduction of tax under</t>
  </si>
  <si>
    <t>TDS</t>
  </si>
  <si>
    <t>Balance Tax Payable</t>
  </si>
  <si>
    <t>Tax Payable</t>
  </si>
  <si>
    <t>per month</t>
  </si>
  <si>
    <t>Round to</t>
  </si>
  <si>
    <t xml:space="preserve">Round  </t>
  </si>
  <si>
    <t>OTHER DEDUCTIONS</t>
  </si>
  <si>
    <t>Monthly Instalment of TDS</t>
  </si>
  <si>
    <t>ANTICIPATORY INCOME STATEMENT 2017-18</t>
  </si>
  <si>
    <t>COMPUTATION OF TAX DEDUCTION AT SOURCE FOR THE FINANCIAL YEAR 2017-18</t>
  </si>
  <si>
    <r>
      <rPr>
        <b/>
        <sz val="14"/>
        <color theme="1"/>
        <rFont val="Calibri"/>
        <family val="2"/>
        <scheme val="minor"/>
      </rPr>
      <t xml:space="preserve">Total Salary Income </t>
    </r>
    <r>
      <rPr>
        <sz val="14"/>
        <color theme="1"/>
        <rFont val="Calibri"/>
        <family val="2"/>
        <scheme val="minor"/>
      </rPr>
      <t>(a+b+c+d+e)</t>
    </r>
  </si>
  <si>
    <t>Approximate Tax for 2017-18</t>
  </si>
  <si>
    <t>Tax on Employment (Section 16(iii))</t>
  </si>
  <si>
    <t xml:space="preserve">The disability shall be certified by Medical Authority.  A certificate in Form 10 IA is </t>
  </si>
  <si>
    <t>Disability should be certified by a Neurologist /Paediatric Neurologist with MD or a Civil</t>
  </si>
  <si>
    <t>Surgeon / Chief Medical Officer of a Government Hospital.  Form 10-IA should be furnished</t>
  </si>
  <si>
    <t xml:space="preserve"> for Autism, cerebral palsy and multiple disability.  </t>
  </si>
  <si>
    <t>FORM NO. 10E</t>
  </si>
  <si>
    <t>for claiming relief under section 89(1) by a Government servant or an employeein a company,</t>
  </si>
  <si>
    <t>co-operative society, local authority, university, institution, association or body.</t>
  </si>
  <si>
    <t>1-</t>
  </si>
  <si>
    <t>Name and address of the employee</t>
  </si>
  <si>
    <t>Permanent account number</t>
  </si>
  <si>
    <t>Residential status</t>
  </si>
  <si>
    <t>:Resident.</t>
  </si>
  <si>
    <t>Particulars of income referred to in rule 21A of the Income taxRules,1962. during the previous year</t>
  </si>
  <si>
    <t>1..</t>
  </si>
  <si>
    <t>(a) Salary revceived in arrears or in advance in</t>
  </si>
  <si>
    <t xml:space="preserve"> accordance with the provisions of sub-rule(2) 0f rule 21A  :</t>
  </si>
  <si>
    <t>(b) Payment in the nature of gratuity in respect of past</t>
  </si>
  <si>
    <t>services, extending over a period of not less than 5 years</t>
  </si>
  <si>
    <t>in accordance with the provisions of sub-rule(3) of rule 21A</t>
  </si>
  <si>
    <t>Nil</t>
  </si>
  <si>
    <t xml:space="preserve">( c)  Payment in the nature of compensation from the </t>
  </si>
  <si>
    <t xml:space="preserve">employer or former employer at or in connectiion with </t>
  </si>
  <si>
    <t xml:space="preserve">termination of employment after continuous service of </t>
  </si>
  <si>
    <t>not less than 3 years or where the unexpired portion of</t>
  </si>
  <si>
    <t xml:space="preserve">employment is also not less than 3 years in accordance </t>
  </si>
  <si>
    <t>with the provisions of sub rule (4) of rule 21A</t>
  </si>
  <si>
    <t>:                                                    Nil</t>
  </si>
  <si>
    <t>(d) Payment in commutatuin of pension in accordance</t>
  </si>
  <si>
    <t>with the provisions of sub rule (5) of rule 21A</t>
  </si>
  <si>
    <t>:                                                   Nil</t>
  </si>
  <si>
    <t>2..</t>
  </si>
  <si>
    <t xml:space="preserve">Detailed particulars of payments referred to above may be </t>
  </si>
  <si>
    <t>given in Annexure  I,II,IIA,IIIor IV as the case may be</t>
  </si>
  <si>
    <t>:  Annexure I attached.</t>
  </si>
  <si>
    <t>Signature of the employee</t>
  </si>
  <si>
    <t xml:space="preserve">     I,………………………………………………………………...…………...…….do hereby declares that what is stated above is true to the best</t>
  </si>
  <si>
    <t>of my knowledge and belief.</t>
  </si>
  <si>
    <t>Verified today, the ……………………………….day of……………………………………………………</t>
  </si>
  <si>
    <t>Signature of employee.</t>
  </si>
  <si>
    <t>TABLE 'A'</t>
  </si>
  <si>
    <t>(See item 7 of Annexure I)</t>
  </si>
  <si>
    <t>Previous year(s)</t>
  </si>
  <si>
    <t>Total income of the relevent previous year</t>
  </si>
  <si>
    <t>Salary Received in arrears or advance relating to the relevent previous year as mentioned in column (I)</t>
  </si>
  <si>
    <t>Tax on total income [as per column (2)]</t>
  </si>
  <si>
    <t>Tax on total income [as per column(4)]</t>
  </si>
  <si>
    <t>Differnce in tax [Amount under column (6) minus amount under column (5)]</t>
  </si>
  <si>
    <t>2009-10</t>
  </si>
  <si>
    <t>2010-11</t>
  </si>
  <si>
    <t>2011-12</t>
  </si>
  <si>
    <t>2012-13</t>
  </si>
  <si>
    <t>MALE</t>
  </si>
  <si>
    <t>2013-14</t>
  </si>
  <si>
    <t>2014-15</t>
  </si>
  <si>
    <t>2015-16</t>
  </si>
  <si>
    <t>COLUMN 2</t>
  </si>
  <si>
    <t>COLUMN 4</t>
  </si>
  <si>
    <t>B5</t>
  </si>
  <si>
    <t>B6</t>
  </si>
  <si>
    <t>B7</t>
  </si>
  <si>
    <t>B8</t>
  </si>
  <si>
    <t>B9</t>
  </si>
  <si>
    <t>B10</t>
  </si>
  <si>
    <t>B11</t>
  </si>
  <si>
    <t>D5</t>
  </si>
  <si>
    <t>D6</t>
  </si>
  <si>
    <t>D7</t>
  </si>
  <si>
    <t>D8</t>
  </si>
  <si>
    <t>D9</t>
  </si>
  <si>
    <t>D10</t>
  </si>
  <si>
    <t>D11</t>
  </si>
  <si>
    <t>TAX</t>
  </si>
  <si>
    <t>CESS</t>
  </si>
  <si>
    <t>CESS ROUND</t>
  </si>
  <si>
    <t>Total Tax</t>
  </si>
  <si>
    <t>Tax round</t>
  </si>
  <si>
    <t>Tax -Rebate</t>
  </si>
  <si>
    <t>FEMALE</t>
  </si>
  <si>
    <t>Surrender</t>
  </si>
  <si>
    <t xml:space="preserve">Total  </t>
  </si>
  <si>
    <t>Drawn in Current Fin- Year</t>
  </si>
  <si>
    <t xml:space="preserve">D A ARREARS </t>
  </si>
  <si>
    <t>PAY ARAREARS</t>
  </si>
  <si>
    <t>TOTAL</t>
  </si>
  <si>
    <t>1./4- 14-15</t>
  </si>
  <si>
    <t>2./4-14-15</t>
  </si>
  <si>
    <t>1./4 15-16</t>
  </si>
  <si>
    <t>2./4 15-16</t>
  </si>
  <si>
    <t>Name :</t>
  </si>
  <si>
    <t>PAN :</t>
  </si>
  <si>
    <t>Number of instalments of Pay Rev arrear drawn this year</t>
  </si>
  <si>
    <t>G. TOTAL</t>
  </si>
  <si>
    <t>ENTER THE TAXABLE INCOME OF RELEVANT PREVIOUS YEARS</t>
  </si>
  <si>
    <t>D12</t>
  </si>
  <si>
    <t>B12</t>
  </si>
  <si>
    <t>ENTER:- MALE / FEMALE</t>
  </si>
  <si>
    <t>ANNEXURE  I</t>
  </si>
  <si>
    <t>[See item 2 of Form No. 10E]</t>
  </si>
  <si>
    <t>ARREARS OR ADVANCE SALARY</t>
  </si>
  <si>
    <t>Total income (excluding salary received in arrears or</t>
  </si>
  <si>
    <t>advance)</t>
  </si>
  <si>
    <t>Salary received in arrears or advance.</t>
  </si>
  <si>
    <t>Total income (as increased by salary received in arrears</t>
  </si>
  <si>
    <t>or advance)[Add item 1 and item 2]</t>
  </si>
  <si>
    <t>Tax on total income (as per item 3)</t>
  </si>
  <si>
    <t>Tax on total income (as per item 1)</t>
  </si>
  <si>
    <t>Tax on salary received in arrears or advance [Difference</t>
  </si>
  <si>
    <t>of item 4 and item 5]</t>
  </si>
  <si>
    <t>Tax computed in accordance with Table "A" [Brought</t>
  </si>
  <si>
    <t>from column 7 of Table "A"]</t>
  </si>
  <si>
    <t>Relief under section 89(1)[Indicate the difference</t>
  </si>
  <si>
    <t>between the amounts mentioned against item 6 and 7]</t>
  </si>
  <si>
    <t>Sudheer Kumar T K</t>
  </si>
  <si>
    <t>ROUND</t>
  </si>
  <si>
    <t>Balussery, Kozhikode.</t>
  </si>
  <si>
    <t>Tax-Reba</t>
  </si>
  <si>
    <t>Current Financaial Year</t>
  </si>
  <si>
    <t>Kausthubham, Kokkallur</t>
  </si>
  <si>
    <t>Total Pay Rev (2014) Arrears</t>
  </si>
  <si>
    <t>2017-18</t>
  </si>
  <si>
    <t>Pay Revision Arrear with interest</t>
  </si>
  <si>
    <t>Pay Revision Arrear &amp; interest  credited to P F</t>
  </si>
  <si>
    <t>Pay Revision Arrear and interest</t>
  </si>
  <si>
    <t>Pay Rev Arrear + interest  credited to PF</t>
  </si>
  <si>
    <t>If you want to change the  DA enter it below.</t>
  </si>
  <si>
    <t>No of months left till Feb 2018 to draw salary and deduct tax</t>
  </si>
  <si>
    <t>80 G - OKHI Disaster Relief Fund Contribution</t>
  </si>
  <si>
    <t>80U, 80 E etc.. - specify here---&gt;</t>
  </si>
  <si>
    <t>Category:</t>
  </si>
  <si>
    <t>Employee</t>
  </si>
  <si>
    <t>Pensioner</t>
  </si>
  <si>
    <t>Std. Dedu</t>
  </si>
  <si>
    <t>Standard Deduction</t>
  </si>
  <si>
    <t>Less Housing Loan interest/accrued interest</t>
  </si>
  <si>
    <r>
      <t xml:space="preserve"> 80 C Deductions </t>
    </r>
    <r>
      <rPr>
        <b/>
        <sz val="12"/>
        <color theme="0"/>
        <rFont val="Calibri"/>
        <family val="2"/>
        <scheme val="minor"/>
      </rPr>
      <t>(Not included in the table above)</t>
    </r>
  </si>
  <si>
    <t>Age category of Deductee:</t>
  </si>
  <si>
    <t>upto a maximum of Rs. 25,000.   If the insured person is a senior citizen maximum is Rs. 50,000.</t>
  </si>
  <si>
    <t>parents.  When the parent is a senior citizen (above 60 years) the limit is 50,000.</t>
  </si>
  <si>
    <t xml:space="preserve">the employee or family(Max-25,000/50,000).  Another 5,000 deduction allowable for the </t>
  </si>
  <si>
    <t>In case of a senior citizen (age of 60 or more)  or a very senior citizen the maximum amount</t>
  </si>
  <si>
    <t xml:space="preserve"> of deduction is 1 Lakh.</t>
  </si>
  <si>
    <t>Tax to be paid in remaining months</t>
  </si>
  <si>
    <t>B13</t>
  </si>
  <si>
    <t>D13</t>
  </si>
  <si>
    <t>TDS for each remaining months</t>
  </si>
  <si>
    <t>Income Tax Deducted from Salary</t>
  </si>
  <si>
    <t>mail : sudeeeertk@gmail.com</t>
  </si>
  <si>
    <t>Thank You for using this Workbook.</t>
  </si>
  <si>
    <t>80 G- Donations to C M D R F</t>
  </si>
  <si>
    <t>80 G - Contribution to C M D R F</t>
  </si>
  <si>
    <t>(iv)  Section …..80 G</t>
  </si>
  <si>
    <t>80 G - Chief Minister Distress Relief Fund Contribution</t>
  </si>
  <si>
    <t>3./4-14-15</t>
  </si>
  <si>
    <t>3./4-15-16</t>
  </si>
  <si>
    <t>Tax deducted in previous months</t>
  </si>
  <si>
    <t>2018-19</t>
  </si>
  <si>
    <t>Total Tax for 2019-20</t>
  </si>
  <si>
    <t>B14</t>
  </si>
  <si>
    <t>D14</t>
  </si>
  <si>
    <t>Rupees 50,000 Standard Deduction from Salary or Pension income can be deducted.</t>
  </si>
  <si>
    <t>This deduction is only available for Senior and Very Senior Citizen.  Savings and Fixed Deposit</t>
  </si>
  <si>
    <t>interest in Banks, Co-operaive banks, Post Office upto 50,000 can be deduct from Income.</t>
  </si>
  <si>
    <t>This income should be included in the Gross Total Income.</t>
  </si>
  <si>
    <t>2019-20</t>
  </si>
  <si>
    <t>Total (after Standard Deduction from Salary Rs. 50,000)</t>
  </si>
  <si>
    <t>Old</t>
  </si>
  <si>
    <t>New</t>
  </si>
  <si>
    <t>Better</t>
  </si>
  <si>
    <t>Salary, Allowance, arrear…</t>
  </si>
  <si>
    <t>Festival Allowance</t>
  </si>
  <si>
    <t>NPS Employers Contribution</t>
  </si>
  <si>
    <t>Allowances Excempted</t>
  </si>
  <si>
    <t>Net Salary Income</t>
  </si>
  <si>
    <t>Less Housing Loan Interest</t>
  </si>
  <si>
    <t>Add any other Income</t>
  </si>
  <si>
    <t>Blank</t>
  </si>
  <si>
    <t>Tution Fee</t>
  </si>
  <si>
    <t>Principal part Housing Loan</t>
  </si>
  <si>
    <t>NPS 80CCD 1</t>
  </si>
  <si>
    <t>Additional NPS 50000 - 80CCD 1B</t>
  </si>
  <si>
    <t>80 D Mediclaim</t>
  </si>
  <si>
    <t xml:space="preserve">80 DD </t>
  </si>
  <si>
    <t>80DDB</t>
  </si>
  <si>
    <t>80 G</t>
  </si>
  <si>
    <t>Other</t>
  </si>
  <si>
    <t>80CCD (2) Empoyers NPS</t>
  </si>
  <si>
    <t>Totral Chapter VI A</t>
  </si>
  <si>
    <t>Taxable Income</t>
  </si>
  <si>
    <t xml:space="preserve">Tax </t>
  </si>
  <si>
    <t>Rebate 87 A</t>
  </si>
  <si>
    <t>Toal Tax</t>
  </si>
  <si>
    <t>Relief</t>
  </si>
  <si>
    <t>Tax after Relief</t>
  </si>
  <si>
    <t>Deducted in previous months</t>
  </si>
  <si>
    <t>New Scheme Tax</t>
  </si>
  <si>
    <t>Sele.. New</t>
  </si>
  <si>
    <t>NEW SCHEME</t>
  </si>
  <si>
    <t>OLD SCHEME</t>
  </si>
  <si>
    <t>Sele. Old</t>
  </si>
  <si>
    <t>Both</t>
  </si>
  <si>
    <t>COMPUTATION OF TAX DEDUCTION AT SOURCE FOR THE FINANCIAL YEAR 2020-21</t>
  </si>
  <si>
    <t>Approximate Tax for 2020-21</t>
  </si>
  <si>
    <t>No of months left till Feb 2021 to draw salary and deduct tax</t>
  </si>
  <si>
    <t>Particulars of salary &amp; savings for 2020-21</t>
  </si>
  <si>
    <t>Tax in New Regime</t>
  </si>
  <si>
    <t>Tax in Old Regime</t>
  </si>
  <si>
    <t>Scheme</t>
  </si>
  <si>
    <t>\</t>
  </si>
  <si>
    <r>
      <t xml:space="preserve">deduction allowable is </t>
    </r>
    <r>
      <rPr>
        <b/>
        <sz val="12"/>
        <color theme="1"/>
        <rFont val="Calibri"/>
        <family val="2"/>
        <scheme val="minor"/>
      </rPr>
      <t>Rs. 30,000</t>
    </r>
    <r>
      <rPr>
        <b/>
        <sz val="11"/>
        <color theme="1"/>
        <rFont val="Calibri"/>
        <family val="2"/>
        <scheme val="minor"/>
      </rPr>
      <t>.</t>
    </r>
  </si>
  <si>
    <r>
      <t xml:space="preserve">01-04-1999 the maximum deduction allowable is </t>
    </r>
    <r>
      <rPr>
        <b/>
        <sz val="12"/>
        <color theme="1"/>
        <rFont val="Calibri"/>
        <family val="2"/>
        <scheme val="minor"/>
      </rPr>
      <t>Rs. 30,000</t>
    </r>
    <r>
      <rPr>
        <b/>
        <sz val="11"/>
        <color theme="1"/>
        <rFont val="Calibri"/>
        <family val="2"/>
        <scheme val="minor"/>
      </rPr>
      <t>.</t>
    </r>
  </si>
  <si>
    <t>Income Tax Slab</t>
  </si>
  <si>
    <t>0  to  2,50,000</t>
  </si>
  <si>
    <t>2,50,001  to  5,00,000</t>
  </si>
  <si>
    <t>Tax Rate as per New Regime</t>
  </si>
  <si>
    <t>Tax Rate as per Old Regime</t>
  </si>
  <si>
    <t>5,00,001 to  7,50,000</t>
  </si>
  <si>
    <t>12,500 + 10% of Total Income exceeding 5,00,000</t>
  </si>
  <si>
    <t>12,500 + 20% of Total Income exceeding 5,00,000</t>
  </si>
  <si>
    <t>7,50,001  to 10,00,000</t>
  </si>
  <si>
    <t>37,500 + 15 % of Total Income exceeding 7,50,000</t>
  </si>
  <si>
    <t>62,500 + 20% of Total Income exceeding 7,50,000</t>
  </si>
  <si>
    <t>10,00,001  to  12,50,000</t>
  </si>
  <si>
    <t>75,000 + 20 % of Total Income exceeding 10,00,000</t>
  </si>
  <si>
    <t>1,12,500 + 30% of Total Income exceeding 10,00,000</t>
  </si>
  <si>
    <t>12,50,001 to 15,00,000</t>
  </si>
  <si>
    <t>1,25,000 + 25% of Total Income exceeding 12,50,000</t>
  </si>
  <si>
    <t>1,87,500 + 30% of Total Income exceeding 12,50,000</t>
  </si>
  <si>
    <t>Above  15,00,000</t>
  </si>
  <si>
    <t>1,87,500 + 30 % of Total Income exceeding 15,00,000</t>
  </si>
  <si>
    <t>2,62,500 + 30% of Total Income exceeding 15,00,000</t>
  </si>
  <si>
    <t>can claim Rebate under section 87A Rupees 12,500.  If a taxpayer does not have business</t>
  </si>
  <si>
    <t xml:space="preserve">income he can choose between new and old tax regime in every financial year.  </t>
  </si>
  <si>
    <t xml:space="preserve">     A taxpayer choosing new regime will have to give up all deductions under Chapter VI A</t>
  </si>
  <si>
    <t>(80C to 80U) except 80 CCD2 for employer's contribution to NPS.  He will not get various</t>
  </si>
  <si>
    <t>tax exemptions and deductions like Standard deduction, Professional Tax, Interest on</t>
  </si>
  <si>
    <t>housing loan, HRA, Leave Travel Concession etc.   The Taxpayer have to choose the regime</t>
  </si>
  <si>
    <t>at the time of filing the income tax return.</t>
  </si>
  <si>
    <t xml:space="preserve">     A Taxpayer choosing the old regime can avail the following deductions </t>
  </si>
  <si>
    <t>and exemptions.</t>
  </si>
  <si>
    <r>
      <t>01-04-1999 the maximum deduction allowable is</t>
    </r>
    <r>
      <rPr>
        <b/>
        <sz val="12"/>
        <color theme="1"/>
        <rFont val="Calibri"/>
        <family val="2"/>
        <scheme val="minor"/>
      </rPr>
      <t xml:space="preserve"> Rs. 2,00,000</t>
    </r>
    <r>
      <rPr>
        <b/>
        <sz val="11"/>
        <color theme="1"/>
        <rFont val="Calibri"/>
        <family val="2"/>
        <scheme val="minor"/>
      </rPr>
      <t xml:space="preserve">.  (To avail 200000 </t>
    </r>
  </si>
  <si>
    <t>Section 80 TTB.  (Only for Senior Citizen and Very Senior Citizen)</t>
  </si>
  <si>
    <t xml:space="preserve">    All age groups have the same tax rate in new tax regime.   In the new regime also, a taxpayer</t>
  </si>
  <si>
    <t>Under section 80CCC Contributions made to annuity plans of LIC and other insurers for receiv-</t>
  </si>
  <si>
    <t>ing pension is eligible for deduction.  The maximum amount along with deduction under 80C</t>
  </si>
  <si>
    <t>and 80CCD(1) is restricted to Rs. 1,50,000.</t>
  </si>
  <si>
    <t>Amount paid to this pension scheme or 10% of salary, whichever is less is deductible subject</t>
  </si>
  <si>
    <t xml:space="preserve">to a maximum of 1,50,000 for 80C, 80CCC and 80CCD(1) combined.  An addition of Rs 50,000 </t>
  </si>
  <si>
    <t>contribution to New Pension Scheme is allowed u/s 80CCD IB.</t>
  </si>
  <si>
    <t>Finacialyear,  which shall not exceed Rs. 50,000.  The amount considered for 80 CCD (1) will not</t>
  </si>
  <si>
    <t>consider for 80 CCD(1B) again. Only the un utilised portion for 80CCD(1) of NPS can be allowed.</t>
  </si>
  <si>
    <t>limit for deduction allowable under section 80CCD(2).  Deduction under this section is over</t>
  </si>
  <si>
    <t>and above the aggreagate deduction under sections 80C, 80CCC and 80CCD(1).</t>
  </si>
  <si>
    <t>From the Financialyear 2012-13, 50% of the amount invested limited to a maximum amount of</t>
  </si>
  <si>
    <t xml:space="preserve">respect of investments made under notified equity schemes.  Rajiv Gandhi Equity Savings </t>
  </si>
  <si>
    <t>Rs.25,000  will be allowed as a   deduction in computing the total income of an individual in</t>
  </si>
  <si>
    <t>Scheme has been notified as a scheme under this section.  This deduction is not applicable</t>
  </si>
  <si>
    <t xml:space="preserve">check-up.  Any amount spent for the medical treatment of Senior citizen parents above the </t>
  </si>
  <si>
    <t>age of 80 years will get Rs. 50,000 deduction under section 80D subject to the maximum of</t>
  </si>
  <si>
    <t>50,000 deduction for parents.</t>
  </si>
  <si>
    <t>Section 80 EE - Interest on loan taken for Residential House Property</t>
  </si>
  <si>
    <t xml:space="preserve">This section allows deduction for interest of housing loan taken from a Bank or Housing </t>
  </si>
  <si>
    <t>Section 80 EEA - Interest on loan taken for Residential House Property</t>
  </si>
  <si>
    <t>Under this section a maximum 1,50,000 rupees deduction can avail for the interest on loan</t>
  </si>
  <si>
    <t>taken for the purpose of acquisition of residential houe property.  The loan should be sancti-</t>
  </si>
  <si>
    <t xml:space="preserve">oned from April 1 2019 to March 31, 2021.  The stamp duty value of the property does not </t>
  </si>
  <si>
    <t xml:space="preserve">exceed 45 Lakhs.  The assessee does not have any residential house property on the date of </t>
  </si>
  <si>
    <t>the loan.  The interest so claimed cannot deduct under any other sections.</t>
  </si>
  <si>
    <t>Section 80 EEB : Intest of loan taken for purchase of electric vehicle</t>
  </si>
  <si>
    <t>A deduction of maximum 1,50,000 can avail under this section for the interest of loan taken</t>
  </si>
  <si>
    <t xml:space="preserve">for purpose of purchase of an electric vehicle.  The loan should be sanctioned from April 1, </t>
  </si>
  <si>
    <t>2019 to March 31, 2023.  The loan should be taken from Financial Institution.</t>
  </si>
  <si>
    <t>Finance Company.  The loan should be sanctioned during April 1, 2016 and March 31, 2017.</t>
  </si>
  <si>
    <t>The amount of loan sanctioned should not exceed 35 Lakhs.  The value of the house</t>
  </si>
  <si>
    <t xml:space="preserve"> property should not exceed 50 Lakhs.  The assessee should not own any residential  house</t>
  </si>
  <si>
    <t xml:space="preserve"> property on the date of sanction of loan.  This interest cannot claim under any other sections.</t>
  </si>
  <si>
    <t>INCOME TAX 2020-21</t>
  </si>
  <si>
    <t>Prepared by Sudheer Kumar T K</t>
  </si>
  <si>
    <t>Taxable Income &amp; Tax  New Regime</t>
  </si>
  <si>
    <t>Taxable Income &amp; Tax Old Regime</t>
  </si>
  <si>
    <t xml:space="preserve">Tax Benefits as per   </t>
  </si>
  <si>
    <t>Better regime</t>
  </si>
  <si>
    <t>Concatenate above</t>
  </si>
  <si>
    <t>Tax benefit</t>
  </si>
  <si>
    <t>Tax benefit to sheet</t>
  </si>
  <si>
    <t>New Regime Taxable Income</t>
  </si>
  <si>
    <t>Old Regime Taxable Income</t>
  </si>
  <si>
    <t>New Regime Tax Payable</t>
  </si>
  <si>
    <t>Old Regime Tax Payable</t>
  </si>
  <si>
    <t>5% of Total Income exceeding 2,50,000</t>
  </si>
  <si>
    <t xml:space="preserve">      Budget 2020 introduced a new regime of Tax Calculation with reduced tax structure with lower </t>
  </si>
  <si>
    <t>rates without claiming deductions under various sections .</t>
  </si>
  <si>
    <t>Select-&gt;</t>
  </si>
  <si>
    <t>Number of months remaining till February 2021.</t>
  </si>
  <si>
    <r>
      <t xml:space="preserve">COMPUTATION OF SALARY INCOME FOR THE FINANCIAL YEAR 2020-21 </t>
    </r>
    <r>
      <rPr>
        <b/>
        <sz val="10"/>
        <color theme="1"/>
        <rFont val="Calibri"/>
        <family val="2"/>
        <scheme val="minor"/>
      </rPr>
      <t>(Assessment Year 2021-22 )</t>
    </r>
  </si>
  <si>
    <t>Form for furnishing particulars of income under section 192(2A) for the year ending 31st March 2021</t>
  </si>
  <si>
    <t>relevent to assessment year 2021-22.</t>
  </si>
  <si>
    <t>Total income (as increased by salary received in arrears or advance) of the relevent previous year mentioned in column 1 [Add 2+3]</t>
  </si>
  <si>
    <t>B15</t>
  </si>
  <si>
    <t>D15</t>
  </si>
  <si>
    <t>OLD</t>
  </si>
  <si>
    <t>NEW</t>
  </si>
  <si>
    <t>F22</t>
  </si>
  <si>
    <t xml:space="preserve">TAX  </t>
  </si>
  <si>
    <t>Tax-Rebate</t>
  </si>
  <si>
    <t>Tax Item 1</t>
  </si>
  <si>
    <t>Tax  Item 3</t>
  </si>
  <si>
    <t>F25</t>
  </si>
  <si>
    <t>F 25</t>
  </si>
  <si>
    <t>Annexure 1 TAX Selection</t>
  </si>
  <si>
    <t>Field</t>
  </si>
  <si>
    <t>Tax New</t>
  </si>
  <si>
    <t>Tax Old</t>
  </si>
  <si>
    <t>To Field</t>
  </si>
  <si>
    <t>Ta- income</t>
  </si>
  <si>
    <t>Arrears Received during 2020-21 transfered to 10 E Form</t>
  </si>
  <si>
    <t>Paid in National Pension Scheme, other than Salary Deduction</t>
  </si>
  <si>
    <t>MANUAL SCHEME SELECTION</t>
  </si>
  <si>
    <t>2020-21</t>
  </si>
  <si>
    <t xml:space="preserve">     Name, Designation,  Office, PEN Number, PAN Number എന്നിവ ആദ്യം ചേര്‍ക്കാം.  ഇവ ചേര്‍ത്തിയില്ല എങ്കിലും ടാക്സ് </t>
  </si>
  <si>
    <t xml:space="preserve">     ആദ്യമായി Easy Tax ഉപയോഗിക്കുന്നവര്‍ക്ക് വേണ്ടിയാണ് വിശദമായ ഈ സൂചികകള്‍ നല്‍കുന്നത്.  'DATA' എന്ന</t>
  </si>
  <si>
    <t>പേജ് ടാക്സ് കണക്കാക്കുന്നതിന് ആവശ്യമായ വിവരങ്ങള്‍ രേഖപ്പെടുത്തുന്നതിനാണ്.  ഈ പേജ് പ്രിന്‍റ് എടുക്കേണ്ട</t>
  </si>
  <si>
    <t xml:space="preserve">ആവശ്യമില്ല.  </t>
  </si>
  <si>
    <t>കണക്കാക്കാം.  Category യില്‍ employee എന്നത് പെന്‍ഷണര്‍ ആണെങ്കില്‍ ആ സെല്ലില്‍ ക്ലിക്ക് ചെയ്തു മാറ്റാവുന്ന</t>
  </si>
  <si>
    <t xml:space="preserve">താണ്.  Age Category of Deductee എന്നിടത്ത് നികുതി ദാതാവിന്‍റെ പ്രായപരിധി സെലക്ട് ചെയ്യുക.  60 വയസ്സിന് </t>
  </si>
  <si>
    <t xml:space="preserve">താഴെ ഉള്ളവര്‍ 60 മുതല്‍ 80 വരെ, 80 നു മുകളില്‍ പ്രായം ഉള്ളവര്‍ എന്നിങ്ങനെ മൂന്നു വിഭാഗം ഉണ്ടാവും.  60 ല്‍ താഴെ </t>
  </si>
  <si>
    <t xml:space="preserve">ഉള്ളവര്‍ക്കുള്ള ഓപ്ഷന്‍ അവിടെ സെലക്ട് ചെയ്തിരിക്കും.  ആവശ്യമെങ്കില്‍ മാത്രം മാറ്റിയാല്‍ മതി. </t>
  </si>
  <si>
    <t xml:space="preserve">     ഇനി Taxable Earnings from Salary എന്ന പട്ടികയില്‍ ആദ്യം മാര്‍ച്ച് മാസത്തെ ബേസിക് പേ ചേര്‍ക്കുക.  താഴെയുള്ള  </t>
  </si>
  <si>
    <t xml:space="preserve">കള്ളികളില്‍ അതേ സംഖ്യ ചേര്‍ക്കപ്പെടും.  താഴെ മാറ്റേണ്ട കള്ളികളില്‍ മാറ്റി കൊടുക്കുക.  DA  കോളത്തില്‍ അത് </t>
  </si>
  <si>
    <t>ചേര്‍ക്കപ്പെടും.  ഏതെങ്കിലും മാസം അതില്‍ വന്ന DA യില്‍ മാറ്റം വരുത്തണം എങ്കില്‍ ആ പട്ടികയുടെ ഏറ്റവും അവ</t>
  </si>
  <si>
    <t xml:space="preserve">ടാക്സിന് പരിഗണിക്കേണ്ട ഏതെങ്കിലും അലവന്‍സുകള്‍ ലഭിച്ചിട്ടുണ്ട് എങ്കില്‍ അവ അടുത്ത കോളങ്ങളില്‍ ചേര്‍ക്കാം. </t>
  </si>
  <si>
    <t xml:space="preserve">അവയ്ക്ക് കോളം ഹെഡിങ് നല്കുകയും ചെയ്യാം.  </t>
  </si>
  <si>
    <t xml:space="preserve">     Deductions എന്ന വിഭാഗത്തില്‍ ശമ്പളത്തില്‍ നിന്നും കുറച്ച, ടാക്സ് ഇളവിന് പരിഗണിക്കാവുന്ന കിഴിവുകള്‍ ആണ് </t>
  </si>
  <si>
    <t xml:space="preserve">ഇളവുകള്‍ ചേര്‍ക്കാനുള്ളതാണ്.  അടുത്ത കോളത്തിലാണ് National Pension Scheme NPS ലേക്ക് ശമ്പളത്തില്‍ നിന്നും </t>
  </si>
  <si>
    <t xml:space="preserve">കുറച്ചത് ചേര്‍ക്കാം.  മാസ തവണകളായി അടച്ചത് കൂടാതെ NPS ലേക്ക് മറ്റ് വിധത്തില്‍ അടച്ചത് ചേര്‍ക്കാന്‍ താഴെ </t>
  </si>
  <si>
    <t xml:space="preserve">ഇടം നല്‍കിയിട്ടുണ്ട്.  അടുത്ത കോളം LIC യില്‍ ശമ്പളത്തില്‍ നിന്നും കുറച്ചതു മാത്രം ചേര്‍ക്കാം.  </t>
  </si>
  <si>
    <t xml:space="preserve">     Income Tax Deducted from Salary എന്ന കോളത്തില്‍, ശമ്പളത്തില്‍ നിന്നും ഇതു വരെയുള്ള ഓരോ മാസവും കുറച്ച </t>
  </si>
  <si>
    <t xml:space="preserve">ടാക്സ് ചേര്‍ക്കണം.  അടുത്ത കോളം Auto Calculated DA മാറ്റാന്‍ ഉള്ളതാണ്.  </t>
  </si>
  <si>
    <t xml:space="preserve">     താഴെയുള്ള Total DA Arrear കോളത്തില്‍ ഈ സാമ്പത്തിക വര്‍ഷം ലഭിച്ച ആകെ DA അരിയര്‍ ചേര്‍ക്കണം. പണ</t>
  </si>
  <si>
    <t xml:space="preserve">മായി ലഭിച്ചതും PF ല്‍ ലയിപ്പിച്ചതും കൂടി കൂട്ടി വേണം ഇവിടെ ചേര്‍ക്കാന്‍.  വലതു ഭാഗത്ത് കാണുന്ന 'DA Arrear credited to </t>
  </si>
  <si>
    <t xml:space="preserve">Grade എന്നിവയുടെ അരിയര്‍ ലഭിച്ചു എങ്കില്‍ അതും ഇതേ പോലെ ചേര്‍ക്കണം.  താഴെയുള്ള കള്ളിയില്‍ Pay Revision </t>
  </si>
  <si>
    <t>Arrear ലഭിച്ചു എങ്കില്‍ പലിശ അടക്കം ആകെ തുക ചേര്‍ക്കണം.  PF ല്‍ പോയത് വലതു വശത്തെ കോളത്തിലും</t>
  </si>
  <si>
    <t xml:space="preserve">ചേര്‍ക്കണം.  </t>
  </si>
  <si>
    <t xml:space="preserve">OTHER INCOME' ത്തിന് ചുവടെ ലീവ് സറണ്ടര്‍, ഫെസ്റ്റിവല്‍ അലവന്‍സ് എന്നിവ ചേര്‍ക്കാം.  മൂന്നാമത്തെ വരിയില്‍ </t>
  </si>
  <si>
    <t xml:space="preserve">കാണിക്കാന്‍ ഉള്ളതാണ്.  അത് കാണിച്ചാല്‍ 80 CCD2 പ്രകാരം അത് കിഴിവായും സ്റ്റേറ്റ്മെന്‍റില്‍ കാണിക്കും.  അടുത്ത </t>
  </si>
  <si>
    <t xml:space="preserve">കുറയ്ക്കണം എന്ന് ഉദ്ദേശിക്കുന്നു എങ്കില്‍ അത് ചേര്‍ക്കാം.  </t>
  </si>
  <si>
    <t xml:space="preserve">മാത്രം തുക കണ്ടെത്തി ചേര്‍ക്കുക.  ഒഴിവാക്കാവുന്ന ഏതെങ്കിലും അലവന്‍സുകള്‍ വരുമാനത്തില്‍ ചേര്‍ത്തിട്ടുണ്ട് എങ്കില്‍ </t>
  </si>
  <si>
    <t>ചെയ്യാം.  അടുത്ത വരിയില്‍ പ്രൊഫഷണല്‍ ടാക്സ് ചേര്‍ക്കണം.  അതിന് അടുത്ത വരിയില്‍  ഹൌസിങ് ലോണ്‍ പലിശ</t>
  </si>
  <si>
    <t xml:space="preserve">Deductions (Not included in the table) വിഭാഗത്തില്‍ മുകളിലെ പട്ടികയില്‍ ശമ്പളത്തില്‍ നിന്നും കുറച്ചവ കൂടാതെ 80 C </t>
  </si>
  <si>
    <t xml:space="preserve">കിഴിവിന് പരിഗണിക്കാവുന്ന മറ്റുള്ളവ ചേര്‍ക്കാവുന്നതാണ്.  ട്യൂഷന്‍ ഫീസ്, ഹൌസിങ് ലോണ്‍ മുതലിലേക്ക് അടച്ച തുക, </t>
  </si>
  <si>
    <t xml:space="preserve">ശമ്പളത്തില്‍ നിന്നും കുറച്ചത് കൂടാതെ LIC അടച്ച തുക എന്നിവ ചേര്‍ക്കാനുള്ള വരികള്‍ കാണാം.  ഇവ കൂടാതെ 80 C </t>
  </si>
  <si>
    <t>കിഴിവുകള്‍ ഏതെങ്കിലും ഉണ്ടെങ്കില്‍ താഴെ വരികളില്‍ എന്താണെന്ന് ടൈപ്പ് ചെയ്ത് തുക ചേര്‍ത്തണം.</t>
  </si>
  <si>
    <t xml:space="preserve">Other Deductions under Chapter VI A എന്ന വിഭാഗത്തില്‍ ആദ്യ വരിയില്‍ NPS ശമ്പളത്തില്‍ നിന്നും കുറച്ചത് കൂടാതെ </t>
  </si>
  <si>
    <t xml:space="preserve">ഇത്രയും ചേര്‍ക്കുന്നതോടെ ടാക്സ് കണക്കാക്കാന്‍ ആവശ്യമായ എല്ലാ വിവരങ്ങളും ചേര്‍ത്തിക്കഴിഞ്ഞു.  ഈ വര്‍ഷം മുതല്‍ </t>
  </si>
  <si>
    <t>രണ്ടു തരത്തില്‍ ടാക്സ് കണക്കാക്കാം.  2019-20 സാമ്പത്തിക വര്‍ഷത്തെ പഴയ രീതിയിലും 2020-21 വര്‍ഷത്തേക്ക് അനുവ</t>
  </si>
  <si>
    <t xml:space="preserve">Taxable Income കണക്കാക്കുക.  പഴയ രീതി അനുസരിച്ചും (Old Regime) പുതിയ രീതി അനുസരിച്ചും (New Regime) ഉള്ള </t>
  </si>
  <si>
    <t xml:space="preserve">Taxable Income വും Tax ഉം ചുവടെ കാണാവുന്നതാണ്.  നികുതി കുറവുള്ള രീതി അനുസരിച്ചുള്ള Statement കള്‍ ആണ് </t>
  </si>
  <si>
    <t xml:space="preserve">ഇതില്‍ തയ്യാറാക്കപ്പെടുക.  എന്നാല്‍ ഒരാള്‍ സ്വമേധയാ മറ്റ് രീതിയില്‍ ടാക്സ് കണക്കാക്കി അടയ്ക്കാന്‍ ഉദ്ദേശിക്കുന്നു </t>
  </si>
  <si>
    <t xml:space="preserve">എങ്കില്‍ 'Anticipatory Statement' എന്ന പേജില്‍ 'Manual Scheme Selection' വഴി മാറ്റാവുന്നതാണ്.  </t>
  </si>
  <si>
    <t xml:space="preserve">ഇനിയുള്ള മാസങ്ങളില്‍ TDS ആയി കുറയ്ക്കേണ്ട തവണകള്‍ കണക്കാക്കുന്നതിന് 'Anticipatory Statement' തയ്യാറാക്കുക  </t>
  </si>
  <si>
    <t xml:space="preserve">ആണ് വേണ്ടതെങ്കില്‍ ഈ പേജിലെ അവസാന വരിയില്‍ Number of months remaining till February 2021 നു നേരെ </t>
  </si>
  <si>
    <t xml:space="preserve">അടുത്ത ഫെബ്രുവരി ശമ്പളം വരെ എത്ര മാസം ബാക്കിയുണ്ട് എന്ന് ചേര്‍ക്കണം. </t>
  </si>
  <si>
    <t xml:space="preserve">ഇനി ആവശ്യത്തിനനുസരിച്ച് Anticipatory Statement അല്ലെങ്കില്‍ Final Statement പ്രിന്‍റ് എടുക്കാം.  Anticipatory </t>
  </si>
  <si>
    <t xml:space="preserve">Statement തയ്യാറാക്കുമ്പോള്‍ TDS റൌണ്ട് ചെയ്യാം.  ആ പേജില്‍ 100 എന്നത് മാറ്റാവുന്നതാണ്.  Final Statement ല്‍ </t>
  </si>
  <si>
    <t xml:space="preserve">സ്ഥാപനമേധാവി ആവശ്യപ്പെടുന്ന പക്ഷം ഫോം 12 BB പ്രിന്‍റ് ചെയ്ത് ബാക്കി ഭാഗം പൂരിപ്പിച്ച് ഒപ്പിട്ടു നല്കണം.  </t>
  </si>
  <si>
    <t xml:space="preserve">അരിയറുകള്‍ ലഭിച്ചതു മൂലം ഉണ്ടായ ടാക്സ് വര്‍ദ്ധനവ് കുറയ്ക്കാന്‍ Form 10 E തയ്യാറാക്കുന്നതിലൂടെ സാധിയ്ക്കും.  റിലീഫ് </t>
  </si>
  <si>
    <t xml:space="preserve">ലഭിക്കുമോ എന്നു പരിശോധിക്കാനും 10 E തയ്യാറാക്കി നോക്കാം.  ഇതിനായി '10 E Entry' എന്ന പേജ് എടുക്കണം . </t>
  </si>
  <si>
    <t xml:space="preserve">അതില്‍ മൂന്നു പട്ടികകള്‍ കാണാം.  ഒന്നാമത്തെ പട്ടിക ആരെങ്കിലും പേ റിവിഷന്‍ അരിയര്‍ വൈകി ഈ വര്‍ഷം വാങ്ങി </t>
  </si>
  <si>
    <t xml:space="preserve">എങ്കില്‍ അവര്‍ക്ക് മാത്രം വേണ്ടിയാണ്.  രണ്ടാമത്തെ പട്ടികയില്‍ ആണ് ഈ വര്‍ഷം DA അരിയര്‍  വാങ്ങിയെങ്കില്‍ </t>
  </si>
  <si>
    <t xml:space="preserve">അത് ചേര്‍ക്കേണ്ടത്.  മൂന്നാമത്തെ പട്ടികയില്‍ Increment, Grade എന്നിവയുടെ അരിയര്‍ ഈ വര്‍ഷം ലഭിച്ചെങ്കില്‍ അത് </t>
  </si>
  <si>
    <t xml:space="preserve">ചേര്‍ക്കാനുള്ളതാണ്.  </t>
  </si>
  <si>
    <t xml:space="preserve">Pay റിവിഷന്‍ അരിയര്‍ ഈ വര്‍ഷം വാങ്ങിയിട്ടുണ്ടെങ്കില്‍ അതിന്റെ ബില്ലിന്റെ Inner Sheet നോക്കി ഓരോ മാസത്തെയും </t>
  </si>
  <si>
    <t xml:space="preserve">റിവിഷന്‍ അരിയറോ ചേര്‍ക്കാനുണ്ടെങ്കില്‍ അവയും അതാത് പട്ടികകളില്‍ വര്‍ഷവും മാസവും അനുസരിച്ച് ചേര്‍ക്കണം.  </t>
  </si>
  <si>
    <t xml:space="preserve">ലാക്കണം.  റിലീഫ് ഉണ്ടെങ്കില്‍ പേജ് ഒന്നും രണ്ടും പ്രിന്‍റ് എടുക്കുക.  പ്രിന്‍റ് എടുക്കുന്നതിന് മുമ്പായി പേജ് ഒന്നില്‍ </t>
  </si>
  <si>
    <t xml:space="preserve">ജീവനക്കാരന്റെ വീട്ടു മേല്‍വിലാസം ചേര്‍ത്തണം.  റിലീഫ് ഉണ്ടെങ്കില്‍ അത് സ്റ്റേറ്റ്മെന്‍റില്‍ ചേര്‍ക്കപ്പെടും.  </t>
  </si>
  <si>
    <t xml:space="preserve">                                       Prepared by Sudheer Kumar T K &amp; Rajan N</t>
  </si>
  <si>
    <t xml:space="preserve">                                                       Visit www.easytaxkerala.com for all updates and tax related posts and files.</t>
  </si>
  <si>
    <t>visit www.easytaxkerala.com for all updates and tax related posts and files.</t>
  </si>
  <si>
    <t>CALCULATION OF INCOME TAX IN NEW REGIME</t>
  </si>
  <si>
    <t xml:space="preserve">     പുതിയ രീതിയില്‍ ടാക്സ് കണക്കാക്കുന്നത് എളുപ്പമാണ്.  Basic Pay, DA, HRA, മറ്റ് അലവന്‍സുകള്‍ എന്നിവ കൂട്ടി Salary Income കാണുന്നു. എന്നാല്‍ Conveyance Allowance, Daily Allowance, Uniform Allowance എന്നിവ ലഭിച്ചത് ചെലവഴിച്ച തുക വരുമാനത്തില്‍ കൂട്ടേണ്ടതില്ല. Employer’s Contribution to NPS ഉണ്ടെങ്കില്‍ വരുമാനത്തില്‍ കൂട്ടണം. </t>
  </si>
  <si>
    <t xml:space="preserve">    ഇതില്‍ നിന്നും Employer’s Contribution to NPS വരുമാനത്തില്‍ ഉള്‍പ്പെട്ടുവെങ്കില്‍ 80 CCD2 പ്രകാരം കുറയ്ക്കാം.  ഇതാണ് Taxable Income അഥവാ Total Income.  ഇതിന് പുതിയ കുറഞ്ഞ നിരക്ക് അനുസരിച്ച് നികുതി കണക്കാക്കുന്നു.  </t>
  </si>
  <si>
    <t>Rebate u/s 87A</t>
  </si>
  <si>
    <t xml:space="preserve">     Taxable Income 5 ലക്ഷം വരെയുള്ളവര്‍ക്ക് 12,500 വരെ സെക്ഷന്‍ 87A പ്രകാരം ടാക്സ് കുറയ്ക്കാം.  ഫലത്തില്‍ 5 ലക്ഷം വരെ ടാക്സ് ഉണ്ടാവില്ല. Taxable Income 5 ലക്ഷത്തില്‍ കൂടുതല്‍ ഉള്ളവര്‍ക്ക് Rebate ലഭിക്കില്ല. റിബേറ്റ് പുതിയ രീതിയില്‍ കണക്കാക്കിയവര്‍ക്കും പഴയ രീതിയില്‍ ടാക്സ് കണക്കാക്കിയവര്‍ക്കും ലഭിക്കുന്നു. </t>
  </si>
  <si>
    <t xml:space="preserve">     ഈ നികുതിയോട് 4 % എഡുക്കേഷണല്‍ സെസ്സ് കൂടി കൂട്ടിയാല്‍ അടയ്ക്കേണ്ട ടാക്സ് ലഭിക്കുന്നു.  </t>
  </si>
  <si>
    <t xml:space="preserve">   ടാക്സ് അടയ്ക്കാന്‍ ഉള്ളവര്‍ക്ക് 12,500 ല്‍ കൂടുതല്‍ അടയ്ക്കാന്‍ ഉണ്ടാവും എന്നതിനാല്‍ അടയ്ക്കേണ്ടവരുടെ ആദ്യമാസ ശമ്പളത്തില്‍ നിന്നു തന്നെ ടാക്സിന്‍റെ പന്ത്രണ്ടില്‍ ഒരു ഭാഗം കുറച്ചു തുടങ്ങണം.  </t>
  </si>
  <si>
    <t>CALCULATION OF INCOME TAX IN OLD REGIME</t>
  </si>
  <si>
    <t xml:space="preserve">    Basic Pay, DA, HRA, Arrear DA, Salary Arrears, Leave Encashment, Festival Allowance, Bonus എന്നിവയും ഇളവ് ഇല്ലാത്ത അലവന്‍സുകളും ഉള്‍പ്പെടുത്തി ആകെ ശമ്പളവരുമാനം കാണണം.</t>
  </si>
  <si>
    <t xml:space="preserve">    City Compensatory Allowance, Fixed Medical Allowance, Festival allowance എന്നിവയും, നികുതി ഇളവിനു പരിഗണിക്കുന്നത് ഒഴികെയുള്ള മറ്റെല്ലാ അലവന്‍സുകളും പൂര്‍ണ്ണമായും വരുമാനത്തില്‍ ഉള്‍പ്പെടും. </t>
  </si>
  <si>
    <t xml:space="preserve">     Transfer Allowance, Conveyance Allowance, Daily Allowance, Uniform Allowance എന്നിവ ലഭിച്ചതില്‍ ചെലവഴിച്ചത് വരുമാനത്തില്‍ ഉള്‍പ്പെടുത്തേണ്ടതില്ല. ഇനി ചില നിബന്ധനകള്‍ക്ക് അനുസരിച്ച് ഒഴിവാക്കാവുന്ന അലവന്‍സുകള്‍ ഉണ്ട്. </t>
  </si>
  <si>
    <t>വാടകവീട്ടിൽ താമസിക്കുകയും ശമ്പളത്തിന്‍റെ (Pay+DA) പത്തു ശതമാനത്തിൽ കൂടുതൽ വീട്ടുവാടക കൊടുക്കുകയും ചെയ്യുന്ന ജീവനക്കാർക്ക് മാത്രമാണ് HRA ഇനത്തിൽ കുറവ് ലഭിക്കാൻ അര്‍ഹത.   ഇനി പറയുന്ന മൂന്ന് ഇനങ്ങളിൽ ഏറ്റവും കുറഞ്ഞത്‌ മാത്രമാണ് ഇളവായി ലഭിക്കുന്നത്.</t>
  </si>
  <si>
    <r>
      <t>1.</t>
    </r>
    <r>
      <rPr>
        <sz val="7"/>
        <color theme="1"/>
        <rFont val="Times New Roman"/>
        <family val="1"/>
      </rPr>
      <t xml:space="preserve">       </t>
    </r>
    <r>
      <rPr>
        <sz val="16"/>
        <color rgb="FF000000"/>
        <rFont val="Meera"/>
        <family val="2"/>
      </rPr>
      <t>ആ വർഷം ലഭിച്ച HRA</t>
    </r>
  </si>
  <si>
    <r>
      <t>2.</t>
    </r>
    <r>
      <rPr>
        <sz val="7"/>
        <color theme="1"/>
        <rFont val="Times New Roman"/>
        <family val="1"/>
      </rPr>
      <t xml:space="preserve">     </t>
    </r>
    <r>
      <rPr>
        <sz val="16"/>
        <color rgb="FF000000"/>
        <rFont val="Meera"/>
        <family val="2"/>
      </rPr>
      <t>ശമ്പളത്തിന്‍റെ (Pay+DA) 10% ത്തിലും കൂടുതലായി വീട്ടുവാടക കൊടുത്തത്</t>
    </r>
  </si>
  <si>
    <r>
      <t>3.</t>
    </r>
    <r>
      <rPr>
        <sz val="7"/>
        <color theme="1"/>
        <rFont val="Times New Roman"/>
        <family val="1"/>
      </rPr>
      <t xml:space="preserve">     </t>
    </r>
    <r>
      <rPr>
        <sz val="16"/>
        <color theme="1"/>
        <rFont val="Meera"/>
        <family val="2"/>
      </rPr>
      <t xml:space="preserve">ശമ്പളത്തിന്‍റെ 40 % </t>
    </r>
  </si>
  <si>
    <t>(ഉദാഹരണമായി 15,000 രൂപ ഒരു വർഷം HRA ലഭിക്കുന്ന ഒരാളുടെ ഒരു വർഷത്തെ ശമ്പളം (Pay+DA) 450000 രൂപ ആണെന്നിരിക്കട്ടെ. അയാളുടെ ശമ്പളത്തിന്റെ പത്ത് ശതമാനം 45,000 ആണല്ലോ. അയാൾ ആ വർഷം 44000 വീട്ടുവാടക കൊടുത്തെങ്കിൽ ഇളവ് ഇല്ല. 50,000 കൊടുത്തെങ്കിൽ 5000 രൂപ ഇളവ്. 70,000 രൂപ കൊടുത്തെങ്കിൽ 15,000 രൂപ ഇളവ്(</t>
  </si>
  <si>
    <t>Hill Area Allowance</t>
  </si>
  <si>
    <t xml:space="preserve">   ആയിരം മീറ്ററില്‍ കൂടുതല്‍ ഉയര്‍ന്ന പ്രദേശത്ത് ജോലി ചെയ്യുന്നവര്‍ക്ക് മാത്രമാണ് കേരളത്തില്‍ ഇളവ് ലഭിക്കുന്നത്.  ഇവര്‍ക്ക് ആകെ ലഭിച്ച അലവന്‍സോ 3600 (പ്രതിമാസം 300 ആണ് നിരക്ക്) രൂപയോ ഏതാണ് കുറവ് അത് ഒഴിവാക്കാം.  </t>
  </si>
  <si>
    <t>Transport Allowance</t>
  </si>
  <si>
    <t xml:space="preserve">    അന്ധനോ, ബധിരനോ, വികലാംഗനോ ആയ ആള്‍ക്ക് ലഭിക്കുന്ന Transport Allowance പ്രതിമാസം 3,200 തോതില്‍ വര്‍ഷം 38,400 രൂപ ശമ്പളത്തില്‍ നിന്നും ഒഴിവാക്കാം.  </t>
  </si>
  <si>
    <t xml:space="preserve">   ഇനി ശമ്പളത്തില്‍ നിന്നും കുറയ്ക്കുന്ന മറ്റ് ഇനങ്ങള്‍ ഏതൊക്കെ എന്ന് നോക്കാം.  Professional Tax, Standard Deduction, Housing Loan Interest, Chapter VI A deductions എന്നിവയാണ് പ്രധാനപ്പെട്ടവ. </t>
  </si>
  <si>
    <t xml:space="preserve">    ആ വര്‍ഷം അടച്ച പ്രൊഫഷണല്‍ ടാക്സ് ആകെ വരുമാനത്തില്‍ നിന്നും കുറയ്ക്കാം.</t>
  </si>
  <si>
    <t xml:space="preserve">   ശമ്പളം, പെന്‍ഷന്‍ എന്നിവ വരുമാനത്തില്‍ ഉള്‍പ്പെട്ടവര്‍ക്ക് 50,000 രൂപ ആ വരുമാനത്തില്‍ നിന്നും Standard Deduction കുറയ്ക്കാം.  പുതിയ രീതിയില്‍ ടാക്സ് കണക്കാക്കുമ്പോള്‍ ഈ ആനുകൂല്യവും ലഭിക്കില്ല. </t>
  </si>
  <si>
    <t>Housing Loan Interest</t>
  </si>
  <si>
    <t>സ്വന്തം താമസത്തിനായി വീട് നിർമ്മിക്കുന്നതിനോ വാങ്ങുന്നതിനോ റിപ്പയർ ചെയ്യുന്നതിനോ പുതുക്കി പണിയുന്നതിനോ എടുത്ത ലോണിന്‍റെ പലിശ നിബന്ധനകൾക്ക് വിധേയമായി കുറയ്ക്കാം. ഇതിനായി പലിശ നൽകേണ്ട സ്ഥാപനത്തിൽ നിന്നും പലിശ സംഖ്യ, ലോണ്‍ എടുത്തതിന്റെ ഉദ്ദേശ്യം എന്നിവ കാണിക്കുന്ന സർട്ടിഫിക്കറ്റ് ഹാജരാക്കണം.  വീടിന്‍റെ ഉടമസ്ഥാവകാശം ഉള്ള ജീവനക്കാർക്ക് മാത്രമേ ഈ കുറവിന് അർഹതയുള്ളൂ.</t>
  </si>
  <si>
    <r>
      <t>·</t>
    </r>
    <r>
      <rPr>
        <sz val="7"/>
        <color rgb="FF000000"/>
        <rFont val="Times New Roman"/>
        <family val="1"/>
      </rPr>
      <t xml:space="preserve">      </t>
    </r>
    <r>
      <rPr>
        <sz val="16"/>
        <color rgb="FF000000"/>
        <rFont val="Meera"/>
        <family val="2"/>
      </rPr>
      <t>1-4-1999 ന് ശേഷം വീട് വാങ്ങുന്നതിനോ ഉണ്ടാക്കുന്നതിനോ എടുത്ത വായ്പയാണെങ്കിൽ പരമാവധി 2 ലക്ഷം രൂപ കുറവ് ലഭിക്കും. രണ്ടു ലക്ഷം ഇളവു ലഭിക്കാൻ ലോണ്‍ എടുത്ത സാമ്പത്തിക വർഷം മുതൽ മൂന്നു വർഷത്തിനുള്ളിൽ നിർമ്മാണം പൂർത്തിയാക്കിയിരിക്കണം. ഇത് കാണിക്കാൻ ഒരു Self-Declaration നൽകിയാൽ മതിയാകും.</t>
    </r>
  </si>
  <si>
    <r>
      <t>·</t>
    </r>
    <r>
      <rPr>
        <sz val="7"/>
        <color rgb="FF000000"/>
        <rFont val="Times New Roman"/>
        <family val="1"/>
      </rPr>
      <t xml:space="preserve">      </t>
    </r>
    <r>
      <rPr>
        <sz val="16"/>
        <color rgb="FF000000"/>
        <rFont val="Meera"/>
        <family val="2"/>
      </rPr>
      <t>1-4-1999 ന് മുമ്പ് എടുത്ത വായ്പയാണെങ്കിൽ പരമാവധി 30,000 രൂപ മാത്രമേ കുറവ് ലഭിക്കൂ.</t>
    </r>
  </si>
  <si>
    <r>
      <t>·</t>
    </r>
    <r>
      <rPr>
        <sz val="7"/>
        <color rgb="FF000000"/>
        <rFont val="Times New Roman"/>
        <family val="1"/>
      </rPr>
      <t xml:space="preserve">      </t>
    </r>
    <r>
      <rPr>
        <sz val="16"/>
        <color rgb="FF000000"/>
        <rFont val="Meera"/>
        <family val="2"/>
      </rPr>
      <t xml:space="preserve">റിപ്പയർ, പുനർനിർമ്മാണം എന്നിവയ്ക്ക് വേണ്ടി എടുത്ത ലോണ്‍ എന്ന് എടുത്തതാണെങ്കിലും പരമാവധി ഇളവ് 30,000  രൂപയാണ്. ഹൌസിങ് ലോണിന്‍റെ മുതലിലേക്ക് അടച്ച തുക 80 C യില്‍ കുറവിന് പരിഗണിക്കും. </t>
    </r>
  </si>
  <si>
    <r>
      <t>·</t>
    </r>
    <r>
      <rPr>
        <sz val="7"/>
        <color rgb="FF000000"/>
        <rFont val="Times New Roman"/>
        <family val="1"/>
      </rPr>
      <t xml:space="preserve">      </t>
    </r>
    <r>
      <rPr>
        <sz val="16"/>
        <color rgb="FF000000"/>
        <rFont val="Meera"/>
        <family val="2"/>
      </rPr>
      <t>80 EE പ്രകാരം ഹൌസിംഗ് ലോണ്‍ പലിശ 50,000 രൂപ വരെയും 80 EEA പ്രകാരം 1,50,000 രൂപ വരെയും നിബന്ധനകള്‍ക്ക് വിധേയമായി അധികകിഴിവുണ്ട്. Chapter VI A Deductions ല്‍ ഇതിനെ കുറിച്ച് വിവരിച്ചിട്ടുണ്ട്.</t>
    </r>
  </si>
  <si>
    <t>Chapter IV A Deductions</t>
  </si>
  <si>
    <t>Section 80C – Savings and Deposits</t>
  </si>
  <si>
    <r>
      <t>·</t>
    </r>
    <r>
      <rPr>
        <sz val="7"/>
        <color rgb="FF000000"/>
        <rFont val="Times New Roman"/>
        <family val="1"/>
      </rPr>
      <t xml:space="preserve">      </t>
    </r>
    <r>
      <rPr>
        <sz val="16"/>
        <color rgb="FF000000"/>
        <rFont val="Meera"/>
        <family val="2"/>
      </rPr>
      <t>പ്രോവിഡന്‍റ്  ഫണ്ടില്‍ നിക്ഷേപിച്ച സബ്സ്ക്രിപ്ഷന്‍  തുകയും അരിയറും കിഴിവായി അനുവദിക്കും.</t>
    </r>
  </si>
  <si>
    <r>
      <t>·</t>
    </r>
    <r>
      <rPr>
        <sz val="7"/>
        <color rgb="FF000000"/>
        <rFont val="Times New Roman"/>
        <family val="1"/>
      </rPr>
      <t xml:space="preserve">      </t>
    </r>
    <r>
      <rPr>
        <sz val="16"/>
        <color rgb="FF000000"/>
        <rFont val="Meera"/>
        <family val="2"/>
      </rPr>
      <t>ജീവക്കാരന്റെയോ ഭാര്യ/ഭർത്താവിന്റെയോ മക്കളുടെയോ പേരിൽ അടച്ച Life Insurance Premium കിഴിവായി ലഭിക്കും. (1-4-2012 നു മുമ്പ് എടുത്ത പോളിസി ആണെങ്കിൽ പ്രീമിയം പോളിസിയുടെ 20 %ത്തിൽ കൂടരുത് എന്നും 1-4-2012 ശേഷം എടുത്ത പോളിസി ആണെങ്കിൽ പ്രീമിയം പോളിസിയുടെ 10 % ത്തിൽ കൂടരുത് എന്നും വ്യവസ്ഥയുണ്ട്. അതായത് പരമാവധി അനുവദനീയമായ കിഴിവ് പോളിസിയുടെ 20%/ അല്ലെങ്കിൽ 10% വരെയാണ്.)</t>
    </r>
  </si>
  <si>
    <r>
      <t>·</t>
    </r>
    <r>
      <rPr>
        <sz val="7"/>
        <color rgb="FF000000"/>
        <rFont val="Times New Roman"/>
        <family val="1"/>
      </rPr>
      <t xml:space="preserve">      </t>
    </r>
    <r>
      <rPr>
        <sz val="16"/>
        <color rgb="FF000000"/>
        <rFont val="Meera"/>
        <family val="2"/>
      </rPr>
      <t>SLI, GIS, FBS എന്നിവ കിഴിവ് ലഭിക്കും.</t>
    </r>
  </si>
  <si>
    <r>
      <t>·</t>
    </r>
    <r>
      <rPr>
        <sz val="7"/>
        <color rgb="FF000000"/>
        <rFont val="Times New Roman"/>
        <family val="1"/>
      </rPr>
      <t xml:space="preserve">      </t>
    </r>
    <r>
      <rPr>
        <sz val="16"/>
        <color rgb="FF000000"/>
        <rFont val="Meera"/>
        <family val="2"/>
      </rPr>
      <t>വീട് നിർമ്മാണത്തിനോ വാങ്ങുന്നതിനോ എടുത്ത വായ്പയുടെ തിരിച്ചടവിൽ മുതലിലേക്കുള്ള ഭാഗം 80 C പ്രകാരം കിഴിവിന് അർഹമാണ്. (എന്നാൽ റിപ്പയറിങ്ങിനോ പുനർനിർമ്മാണത്തിനോ എടുത്ത ലോണിന്റെ മുതലിലേക്കുള്ള തിരിച്ചടവ് അനുവദനീയമല്ല)</t>
    </r>
  </si>
  <si>
    <r>
      <t>·</t>
    </r>
    <r>
      <rPr>
        <sz val="7"/>
        <color rgb="FF000000"/>
        <rFont val="Times New Roman"/>
        <family val="1"/>
      </rPr>
      <t xml:space="preserve">      </t>
    </r>
    <r>
      <rPr>
        <sz val="16"/>
        <color rgb="FF000000"/>
        <rFont val="Meera"/>
        <family val="2"/>
      </rPr>
      <t>Scheduled Bank കളിലോ പോസ്റ്റ്‌ ഓഫീസിലോ 5 വർഷത്തിൽ കുറയാത്ത കാലത്തേക്ക് Tax Savings Approved Scheme കളിലെ സ്ഥിരനിക്ഷേപം.</t>
    </r>
  </si>
  <si>
    <r>
      <t>·</t>
    </r>
    <r>
      <rPr>
        <sz val="7"/>
        <color rgb="FF000000"/>
        <rFont val="Times New Roman"/>
        <family val="1"/>
      </rPr>
      <t xml:space="preserve">      </t>
    </r>
    <r>
      <rPr>
        <sz val="16"/>
        <color rgb="FF000000"/>
        <rFont val="Meera"/>
        <family val="2"/>
      </rPr>
      <t>Tution Fees - ജീവനക്കാരന്റെ പരമാവധി രണ്ടു കുട്ടികൾക്ക് വേണ്ടി അടച്ച Tution Fees ഇളവായി ലഭിക്കും. പ്രീ പ്രൈമറി ക്ലാസ് മുതലുള്ള ഇന്ത്യയിൽ പഠിക്കുന്ന ഏത് Full Time കോഴ്സും ആവാം. എന്നാൽ Tution Fee അല്ലാതെ മറ്റു ഫീസുകളൊന്നും ഇളവിന് അർഹമല്ല. Entrance Coaching പോലുള്ള സ്പെഷ്യല്‍ ട്യൂഷനുകള്‍ക്ക് അടയ്ക്കുന്ന ഫീസ്‌ പരിഗണിക്കില്ല.</t>
    </r>
  </si>
  <si>
    <r>
      <t>·</t>
    </r>
    <r>
      <rPr>
        <sz val="7"/>
        <color rgb="FF000000"/>
        <rFont val="Times New Roman"/>
        <family val="1"/>
      </rPr>
      <t xml:space="preserve">      </t>
    </r>
    <r>
      <rPr>
        <sz val="16"/>
        <color rgb="FF000000"/>
        <rFont val="Meera"/>
        <family val="2"/>
      </rPr>
      <t>സ്വന്തം താമസത്തിനായി വീട് വാങ്ങിയതിനുള്ള Stamp Duty, Registration ഫീസ്‌ എന്നിവ.</t>
    </r>
  </si>
  <si>
    <r>
      <t>·</t>
    </r>
    <r>
      <rPr>
        <sz val="7"/>
        <color rgb="FF000000"/>
        <rFont val="Times New Roman"/>
        <family val="1"/>
      </rPr>
      <t xml:space="preserve">      </t>
    </r>
    <r>
      <rPr>
        <sz val="16"/>
        <color rgb="FF000000"/>
        <rFont val="Meera"/>
        <family val="2"/>
      </rPr>
      <t>. പെണ്‍കുട്ടികള്‍ക്കായുള്ള 'സുകന്യ സമൃദ്ധി അക്കൗണ്ട്‌ സ്കീമില്‍ നിക്ഷേപിച്ച തുക</t>
    </r>
  </si>
  <si>
    <r>
      <t>·</t>
    </r>
    <r>
      <rPr>
        <sz val="7"/>
        <color rgb="FF000000"/>
        <rFont val="Times New Roman"/>
        <family val="1"/>
      </rPr>
      <t xml:space="preserve">      </t>
    </r>
    <r>
      <rPr>
        <sz val="16"/>
        <color rgb="FF000000"/>
        <rFont val="Meera"/>
        <family val="2"/>
      </rPr>
      <t>ഇവ കൂടാതെ അംഗീകരിച്ച Superanuation Fund , National Saving Certificate , LIC യുടെയും UTI യുടെയും Unit Linked Insurance Plan , നോട്ടിഫൈ ചെയ്ത Annuity Plan, നോട്ടിഫൈ ചെയ്ത Mutual Fund, ICICI, IDBI, NABARD എന്നിവയുടെ Infrastructure Development Bond എന്നിവയിലെ നിക്ഷേപങ്ങളും Section 80 പ്രകാരം ഇളവിന് അർഹമായ മറ്റു നിക്ഷേപങ്ങളും 80 C പ്രകാരം കുറയ്ക്കാം.</t>
    </r>
  </si>
  <si>
    <t>80 CCC – Deduction in respect of Pension Fund</t>
  </si>
  <si>
    <r>
      <t xml:space="preserve">     </t>
    </r>
    <r>
      <rPr>
        <sz val="16"/>
        <color rgb="FF000000"/>
        <rFont val="Meera"/>
        <family val="2"/>
      </rPr>
      <t>LIC യുടെയോ മറ്റു അംഗീകൃത ഇൻഷുറൻസ് സ്ഥാപനങ്ങളിലെയോ പെൻഷൻ പദ്ധതികളായ Annuity Plan കളിലെ നിക്ഷേപം.</t>
    </r>
  </si>
  <si>
    <t>80 CCD(1) – Deduction in respect of contribution to N P S</t>
  </si>
  <si>
    <t>National Pension Scheme (NPS) ല്‍ അടച്ച ജീവനക്കാരന്റെ വിഹിതം 80 CCD(1) പ്രകാരം കിഴിവായി ലഭിക്കും. ഇത് ശമ്പളത്തിന്‍റെ (Pay+DA) യുടെ 10 % ത്തിൽ കൂടാൻ പാടില്ല.  Section 80C, 80CCC , 80CCD(1) എന്നിവയുടെ ആകെ കിഴിവ് പരമാവധി 1,50,000 രൂപ വരെയാണ്.</t>
  </si>
  <si>
    <t>80 CCD(1B) – Additional Deduction for contribution to NPS</t>
  </si>
  <si>
    <t>80 CCD(1B) പ്രകാരം 50,000 രൂപ വരെ NPS നിക്ഷേപത്തിന് അധിക കിഴിവ് ലഭിക്കും. 1,50,000 ലക്ഷം വരെയുള്ള കിഴിവിനായി ഉപയോഗിച്ച NPS നിക്ഷേപം കഴിച്ച് ബാക്കിയുള്ളതാണ് 80 CCD(1B) പ്രകാരമുള്ള കിഴിവിന് പരിഗണിക്കുക. ശമ്പളത്തിന്‍റെ 10% മാത്രം എന്ന നിബന്ധന ഈ കിഴിവിന് ഇല്ല.</t>
  </si>
  <si>
    <t>80 CCD(2) -  Deduction for Employer’s Contribution to N P S</t>
  </si>
  <si>
    <t>National Pension Scheme (NPS) ലേക്ക് Government അല്ലെങ്കില്‍ Employer അടയ്ക്കുന്ന Employer's Contribution 80 CCD(2) പ്രകാരം കിഴിവിന് അര്‍ഹമാണ്. പരമാവധി കിഴിവ് ശമ്പളത്തിന്റെ (Pay+DA) 10% മാത്രമാണ്. Employer's Contribution വരുമാനത്തിന്റെ കൂടെ കൂട്ടിയിട്ടുണ്ടെങ്കിൽ മാത്രമേ കിഴിവ് ലഭിക്കൂ.</t>
  </si>
  <si>
    <t>80 CCG – Deduction for Investment made under Equity Savings Scheme</t>
  </si>
  <si>
    <t>നോട്ടിഫൈ ചെയ്ത Equity Saving Scheme കളിലെ നിക്ഷേപത്തിന് അനുവദിക്കുന്ന കിഴിവാണ് ഇത്. ഈ വകുപ്പ് പ്രകാരമുള്ള കിഴിവിന് അർഹമായ പദ്ധതിയാണ് Rajiv Gandhi Equity Saving Scheme. നിക്ഷേപത്തിന്റെ പകുതി തുകയ്ക്കുള്ള കിഴിവ് പരമാവധി 25,000 രൂപ വരെ ലഭിക്കും. നിക്ഷേപം നടത്തിയ ശേഷം തുടർച്ചയായ 3 സാമ്പത്തിക വർഷത്തിനുള്ളിൽ ഏതെങ്കിലും ഒരു വർഷം ഈ കിഴിവ് claim ചെയ്യാം. ഈ നിക്ഷേപം 3 വർഷത്തേക്ക് ലോക്ക് ചെയ്തതായിരിക്കണമെന്നും ജീവനക്കാരന്റെ Gross Total Income 12 ലക്ഷത്തിൽ കൂടരുതെന്നും നിബന്ധനയുണ്ട്.</t>
  </si>
  <si>
    <t>80 D – Deduction in respect of Medical Insurance Premium</t>
  </si>
  <si>
    <t>ജീവനക്കാരന്റെയോ ഭർത്താവ് അല്ലെങ്കിൽ ഭാര്യയുടെയോ മക്കളുടെയോ പേരിൽ അംഗീകൃത ഇൻഷുറൻസ് കമ്പനികളിൽ അടച്ച Health insurance പ്രീമിയം, ജീവനക്കാരനോ ഭാര്യയ്ക്കോ മക്കൾക്കോ നടത്തിയ Preventive Health Check up നായി നല്കിയ തുക  പരമാവധി 25,000 രൂപ വരെ കിഴിവ് ലഭിക്കും. ഇതിൽ ഏതെങ്കിലും ഒരാളുടെ പ്രായം 60 വയസ്സ് പൂർത്തിയായെങ്കിൽ പരമാവധി തുക 50,000 ആണ്. പരമാവധി 5000 രൂപയും 80D പ്രകാരം കിഴിവിന് അര്‍ഹതയുള്ളതാണ്. Senior Citizen ഉള്‍പ്പെട്ട കുടുംബത്തിന് പരമാവധി 50,000 രൂപയും അല്ലാത്തവയ്ക്ക്‌ പരമാവധി 25,000  രൂപയുമാണ് കിഴിവ്.  ഇത് കൂടാതെ ജീവക്കാരന്റെ മാതാപിതാക്കളുടെ പേരിൽ അടച്ച Health Insurance പ്രീമിയത്തിനു മറ്റൊരു 25,000 കൂടെ ഇളവ് ലഭിക്കും. ഇവരിലൊരാൾ സീനിയർ സിറ്റിസണ്‍ ആണെങ്കിൽ കിഴിവ് പരമാവധി 50,000 വരെ ആവാം. മാതാപിതാക്കൾക്ക് നടത്തിയ Preventive Health Check up 5000 രൂപ വരെ 80D പ്രകാരമുള്ള കിഴിവിന് അർഹമാണ്.</t>
  </si>
  <si>
    <t>Health Insurance ഇല്ലാത്ത 80 വയസ്സുള്ള മാതാപിതാക്കളുടെ ചികിത്സാചെലവിനു 80D പ്രകാരം 50,000 വരെ കിഴിവ് നേടാം. ചികിത്സാചെലവ് നേരിട്ട് പണമായി നല്‍കിയത് ആവരുത്. മാതാപിതാക്കള്‍ക്കുള്ള ആകെ കിഴിവ് 50,000 അല്ലെങ്കിൽ 25,000 കവിയാൻ പാടില്ല. Health Insurance പ്രീമിയം, 80 കഴിഞ്ഞവരുടെ ചികിത്സാചെലവ് എന്നിവ നേരിട്ട് പണമായി നൽകാതെ മറ്റെതെങ്കിലും വഴി (Cheque, DD etc) നൽകിയതാവണം . Health Check up ന് പണം നേരിട്ട് നൽകിയതാവാം.</t>
  </si>
  <si>
    <t>80 DD – For Medical Treatment of Dependent with Disability</t>
  </si>
  <si>
    <t xml:space="preserve">     ജീവനക്കാരന്റെ ശാരീരിക, മാനസിക വൈകല്യമുള്ള ഭാര്യ/ഭർത്താവ്, മക്കൾ, മാതാപിതാക്കൾ, സഹോദരങ്ങൾ എന്നിവരുടെ ചികിത്സ, ശുശ്രൂഷ, ട്രെയിനിംഗ്, പുനരധിവാസം എന്നിവയ്ക്ക് വേണ്ടി ചെലവഴിച്ചാലും ഇവരുടെ സംരക്ഷണത്തിനായി ഇൻഷുറൻസ് കമ്പനികളിലെ ഇതിനായുള്ള അംഗീകൃത സ്കീമുകളിൽ നിക്ഷേപിച്ചാലും 80DD പ്രകാരം കിഴിവ് ലഭിക്കും.  ചെലവഴിച്ച തുക എത്രയായാലും 75,000 രൂപയാണ് കിഴിവ് ലഭിക്കുക. 80% ത്തിൽ കൂടുതൽ വൈകല്യം ഉണ്ടെങ്കിൽ 1,25,000 രൂപ കിഴിവ് ലഭിക്കും.</t>
  </si>
  <si>
    <t>ഇതിനായി Medical Authority യിൽ നിന്നും സർട്ടിഫിക്കറ്റ് ഹാജരാക്കണം. Autism, Cerebral palsy , Multiple Disability എന്നിവയ്ക്ക് Form 10-IA യിൽ ആണ് സർട്ടിഫിക്കറ്റ് ഹാജരാക്കേണ്ടത്.</t>
  </si>
  <si>
    <t>80 DDB – For Medical Treatment of Specified Diseases</t>
  </si>
  <si>
    <t xml:space="preserve">     ജീവനക്കാരൻ, ഭർത്താവ് അല്ലെങ്കിൽ ഭാര്യ, മക്കൾ, മാതാപിതാക്കൾ, സഹോദരങ്ങൾ എന്നിവരിൽ ആർക്കെങ്കിലും ഉള്ള പ്രത്യേക രോഗങ്ങൾക്കുള്ള ചികിത്സാചെലവ് 80DDB പ്രകാരം കിഴിവ് അനുവദിക്കും. </t>
  </si>
  <si>
    <t xml:space="preserve">     Neurological diseases (dementia , chorea , motor neuron disease , ataxia , parkinson disease etc ) , malignant cancer , aids, chronic renal failure , hemophilia , thalassemia എന്നിവയുടെ ചികിത്സ ചെലവുകൾക്കാണ് അർഹതയുള്ളത്. 40,000 രൂപയാണ് പരമാവധി ലഭിക്കാവുന്ന കിഴിവ്. എന്നാൽ രോഗി Senior Citizen (60 വയസ്സിനു മുകളില്‍) ആണെങ്കിൽ 1,00,000 രൂപ വരെ കിഴിവ് ലഭിക്കും.   അതാത് രോഗങ്ങളിൽ സ്പെഷ്യലൈസ് ചെയ്ത ഡോക്ടറിൽ നിന്നും Prescription ഹാജരാക്കണം. ഈ Prescription ല്‍ രോഗിയുടെ പേര്, വയസ്സ്, രോഗത്തിന്റെ പേര്, സ്പെഷലിസ്റ്റ് ഡോക്ടറുടെ പേര്, അഡ്രസ്സ്, രജിസ്ട്രെഷന്‍ നമ്പര്‍, യോഗ്യത എന്നിവ ഉണ്ടായിരിക്കണം. ഗവണ്മെന്റ് ആശുപത്രികളിലെ ഡോക്ടര്‍മാര്‍ തന്നെ വേണമെന്ന് നിര്‍ബന്ധമില്ല. Reimbursement അല്ലെങ്കില്‍ insurance തുക ലഭിച്ചെങ്കില്‍ അത് കഴിച്ചേ ഇളവ് ലഭിക്കൂ.</t>
  </si>
  <si>
    <t>80 E – Deduction for Interest on Loan taken for Higher Education</t>
  </si>
  <si>
    <t>ഭർത്താവ്/ഭാര്യയുടെയോ മക്കളുടെയോ താൻ ലീഗൽ ഗാർഡിയൻ ആയ കുട്ടികളുടെയോ ഉന്നതവിദ്യാഭ്യാസത്തിന് ബാങ്കിംഗ് സ്ഥാപനങ്ങളിൽ നിന്നോ ചാരിറ്റബിൾ സ്ഥാപനങ്ങളിൽ നിന്നോ ജീവനക്കാരന്‍ എടുത്ത വായ്പയുടെ പലിശയായി അടച്ച സംഖ്യ 80E പ്രകാരം കിഴിവ് ലഭിക്കും.പലിശ അടച്ചു തുടങ്ങിയ വർഷം മുതൽ ഏഴ് വർഷക്കാലമാണ് ഈ കിഴിവ് ലഭിക്കുക. Higher Secondary Examination ന് ശേഷം പഠിക്കുന്ന കോഴ്സുകളെയാണ് Higher education എന്നത് കൊണ്ട് ഉദ്ദേശിക്കുന്നത്. വിദേശത്ത് പഠിക്കാന്‍ വേണ്ടി എടുത്ത ലോണിന്റെ പലിശയ്ക്കും ഈ ഇളവ് ലഭിക്കും. 80E പ്രകാരമുള്ള കിഴിവിന് പരിധി ഇല്ല.</t>
  </si>
  <si>
    <t>80 U – Deduction for Person with Disability</t>
  </si>
  <si>
    <t>സാമ്പത്തിക വർഷത്തിലെ ഏതെങ്കിലും കാലത്ത് ജീവനക്കാരന് Disability (40% or above) ഉണ്ടെന്നു Medical Authority സർട്ടിഫൈ ചെയ്തെങ്കിൽ അയാൾക്ക്‌ 75,000 രൂപ കിഴിവ് ലഭിക്കും. 75,000 രൂപ എന്ന നിശ്ചിത തുകയാണ് ഇളവ്. അല്ലാതെ ചെലവഴിച്ച തുകയല്ല. കടുത്ത വൈകല്യം ഉള്ള ആളാണെങ്കിൽ (Above 80 % disability) 1,25,000 രൂപ ഇളവുണ്ട്. 80DD യിലേതു പോലെ തന്നെ ഇവിടെയും സർട്ടിഫിക്കറ്റ് ഹാജരാക്കണം. Disability താല്ക്കാലികമാണെങ്കിൽ പുതിയ സാമ്പത്തിക വർഷം വീണ്ടും പുതിയ സർട്ടിഫിക്കറ്റ് ഹാജരാക്കണം.</t>
  </si>
  <si>
    <t>Autism, Cerebral palsy, Multiple Disability എന്നിവയുള്ളവര്‍ 80DD, 80U കിഴിവുകള്‍ക്ക് Form 10-1A യിലാണ് സര്‍ട്ടിഫിക്കറ്റ് വാങ്ങേണ്ടത്. MD ഉള്ള Neurologist / Pediatric Neurologist അല്ലെങ്കില്‍ സര്‍ക്കാര്‍ ആശുപതികളിലെ Civil Surgeon / Chief Medical Officer എന്നിവരില്‍ നിന്നും സര്‍ട്ടിഫിക്കറ്റ് വാങ്ങാം.</t>
  </si>
  <si>
    <t>80 EE – Interest on Loan Taken for Residential House Property</t>
  </si>
  <si>
    <t>വീട് നിര്‍മ്മാണത്തിനും വാങ്ങുന്നതിനും എടുത്ത ഹൌസിംഗ് ലോണിന്റെ Interest 2 ലക്ഷം വരെ Income from House Property എന്ന ശീര്‍ഷകത്തിൽ നഷ്ടമായി കാണിച്ച് കുറച്ചിരിക്കുമല്ലോ. ഇതിലും കൂടുതല്‍ അടച്ചിട്ടുണ്ടെങ്കിൽ ചില നിബന്ധനകള്‍ക്ക് വിധേയമായി പരമാവധി 50,000 രൂപ കൂടി 80EE പ്രകാരം കുറയ്ക്കാം. നിബന്ധനകള്‍ 1) ലോണ്‍ 2016 ഏപ്രില്‍ 1 നും 2017 മാര്‍ച്ച്‌ 31 നും ഇടയി ല്‍ എടുത്തതാവണം. 2) ലോണ്‍ അനുവദിക്കുന്ന അവസരത്തില്‍ വീട് ഉണ്ടായിരിക്കരുത്. 3) വീടിന്‍റെ വില 50 ലക്ഷത്തിലും ലോണ്‍ 35 ലക്ഷത്തിലും കുറവായിരിക്കണം. 4) ലോണ്‍ ഒരു Financial Institution ല്‍ നിന്നും എടുത്തതാവണം.</t>
  </si>
  <si>
    <t>80 EEA - Interest on Loan Taken for Residential House Property</t>
  </si>
  <si>
    <r>
      <t>വീട് നിര്‍മ്മാണത്തിനും വാങ്ങുന്നതിനും എടുത്ത ഹൌസിംഗ് ലോണിന്റെ Interest 2 ലക്ഷം വരെ Income from House Property എന്ന ശീര്‍ഷകത്തിൽ നഷ്ടമായി കാണിച്ചതില്‍ കൂടുതല്‍ അടച്ചിട്ടുണ്ടെങ്കിൽ ചില നിബന്ധനകള്‍ക്ക് വിധേയമായി പരമാവധി 1,50,000 രൂപ കൂടി 80 EEA  പ്രകാരം കുറയ്ക്കാം</t>
    </r>
    <r>
      <rPr>
        <sz val="16"/>
        <color rgb="FF000000"/>
        <rFont val="Kartika"/>
        <family val="1"/>
      </rPr>
      <t>.</t>
    </r>
    <r>
      <rPr>
        <sz val="16"/>
        <color rgb="FF000000"/>
        <rFont val="Meera"/>
        <family val="2"/>
      </rPr>
      <t>നിബന്ധനകള്‍ 1) ലോണ്‍ 2019 ഏപ്രില്‍ 1 നും 2020 മാര്‍ച്ച്‌ 31 നും ഇടയില്‍ എടുത്തതാവണം. 2) ലോണ്‍ അനുവദിക്കുന്ന അവസരത്തില്‍ വീട് ഉണ്ടായിരിക്കരുത്. 3) വീടിന്‍റെ സ്റ്റാമ്പ് ഡ്യൂട്ടി അടച്ചത് 45 ലക്ഷത്തില്‍ കൂടരുത്. 4) ലോണ്‍ ഒരു Financial Institution ല്‍ നിന്നും എടുത്തതാവണം.</t>
    </r>
  </si>
  <si>
    <t>80 EEB – Interest on Loan taken for Electric Vehicle</t>
  </si>
  <si>
    <t xml:space="preserve">     ഇലക്ട്രിക് വാഹനം വാങ്ങുന്നതിന് Financial Institution ല്‍ നിന്നും 2019 ഏപ്രില്‍ 1 നും 2023 മാര്‍ച്ച് 31 നും ഇടയില്‍ എടുത്ത ലോണിന്‍റെ ഈ വര്‍ഷത്തെ പലിശ പരമാവധി 1,50,000 രൂപ വരെ കിഴിവ് ലഭിക്കും. </t>
  </si>
  <si>
    <t>80 G – Deduction for Donation to Certain Funds, Charitable Institutions etc</t>
  </si>
  <si>
    <t xml:space="preserve">ചില Notified Fund കളിലേക്കും Charitable Institution കളിലേക്കും നൽകിയ സംഭാവന 80G പ്രകാരം കിഴിവ് ലഭിക്കും.  Chief Minister Distress Relief Fund പോലെ DDO നേരിട്ട് ശമ്പളത്തില്‍ നിന്നും കുറയ്ക്കുന്നവ മാത്രമേ ടി‌ ഡി‌ എസ് നു പരിഗണിക്കൂ. മറ്റുള്ളവ റിട്ടേണ്‍ സമർപ്പിക്കുന്ന അവസരത്തിൽ അതിൽ കാണിച്ച് ഇളവ് നേടാം.  </t>
  </si>
  <si>
    <t>80 GGC – Donation to Political Parties</t>
  </si>
  <si>
    <t xml:space="preserve">      Representation of the People Act ന്റെ Section 29A പ്രകാരം രജിസ്റ്റർ ചെയ്ത പാർട്ടികൾക്ക് നൽകിയ സംഭാവന കിഴിവ് ലഭിക്കും. കാഷ് ആയി നല്കിയ സംഭാവന പരിഗണിക്കില്ല. Cheque , DD, Credit card , Internet banking എന്നിവയിലൂടെ നൽകിയതാവാം. സംഭാവന പൂർണ്ണമായി കിഴിവിന് പരിഗണിക്കും.  80GGC പ്രകാരമുള്ള കിഴിവ് TDS ന് പരിഗണിക്കില്ല. Income Tax Return സമർപ്പിക്കുന്ന അവസരത്തിൽ കിഴിവ് കാണിക്കാം.</t>
  </si>
  <si>
    <t>80 TTA – Deduction for Interest on Deposits in Savings Accounts</t>
  </si>
  <si>
    <t xml:space="preserve">       ബാങ്ക് , കോ -ഓപ്പറേറ്റീവ് ബാങ്ക് , പോസ്റ്റ്‌ ഓഫീസ് എന്നിവിടങ്ങളിലെ SB Account കളിൽ നിന്നും ലഭിച്ച പലിശ പരമാവധി 10,000 രൂപ കിഴിവായി ലഭിക്കും.  മറ്റു വരുമാനം എന്ന നിലയില്‍ Gross Total Income ത്തിൽ പലിശ കൂട്ടിയിട്ടുണ്ടെങ്കിൽ മാത്രമേ ഈ കിഴിവിന് അർഹതയുള്ളൂ. സ്ഥിരനിക്ഷേപത്തിന്‍റെ പലിശയ്ക്ക് 80TTA പ്രകാരം കിഴിവില്ല.</t>
  </si>
  <si>
    <t>80 TTB – Deduction for Interest of Deposits by Senior Citizen</t>
  </si>
  <si>
    <t xml:space="preserve">     60 വയസ്സ് കഴിഞ്ഞവര്‍ക്ക് ബാങ്ക് നിക്ഷേപങ്ങളുടെ പലിശയ്ക്ക് പരമാവധി 50,000 രൂപ വരെ ഇളവ് ലഭിക്കും.  സീനിയര്‍ സിറ്റിസണ് സ്ഥിര നിക്ഷേപത്തിന്റെയും SB നിക്ഷേപത്തിന്റെയും പലിശയ്ക്ക് ഇളവുണ്ട്. </t>
  </si>
  <si>
    <t xml:space="preserve">     Chapter VI A യിലെ അര്‍ഹമായ കിഴിവുകള്‍ കുറച്ച ശേഷം കിട്ടുന്ന Taxable Income ത്തിന് പഴയ നിരക്ക് പ്രകാരം ടാക്സ് കണക്കാക്കണം.  </t>
  </si>
  <si>
    <t xml:space="preserve">ചേര്‍ക്കണം.  (പരിധിയും മറ്റും അറിയാന്‍ ഇതിലെ Notes പേജ് നോക്കുക.)  </t>
  </si>
  <si>
    <t xml:space="preserve">                           Visit www.easytaxkerala.com for all updates and tax related posts and files.</t>
  </si>
  <si>
    <t>ചേര്‍ക്കേണ്ടത്.  PF കോളത്തില്‍ Subsription ആയി ഓരോ മാസവും അടച്ച സംഖ്യ ചേര്‍ക്കാം.  ലോണിലേക്കുള്ള തിരിച്ച</t>
  </si>
  <si>
    <t>ടവ് കൂട്ടാന്‍ പാടില്ല.  SLI, GIS എന്നിവയും ഇതേ പോലെ ചേര്‍ക്കാം.  അടുത്ത കോളങ്ങള്‍ ഈ പട്ടികയില്‍ പേരില്ലാത്ത</t>
  </si>
  <si>
    <t>CLICK HERE TO SEE THE DEDUCTIONS</t>
  </si>
  <si>
    <t xml:space="preserve">സാനം 'If you want to change the DA ..' എന്ന കോളത്തില്‍ ശരിയായ DA ചേര്‍ക്കുക.  അടുത്ത കോളം HRA യാണ്.  </t>
  </si>
  <si>
    <t xml:space="preserve">PF' എന്ന കള്ളിയില്‍ PF ല്‍ ലയിപ്പിച്ചത് ചേര്‍ക്കണം.  താഴെയുള്ള Pay arrear കോളത്തില്‍ ഈ വര്‍ഷം Increment, </t>
  </si>
  <si>
    <t xml:space="preserve">NPS ലേക്ക് നാം അടയ്ക്കുന്ന തുകയ്ക്ക് തുല്ല്യമായ തുക തൊഴിലുടമ / ഗവണ്‍മെന്‍റ് അടയ്ക്കുന്നുണ്ടെങ്കില്‍ അത് വരുമാനമായി </t>
  </si>
  <si>
    <t xml:space="preserve">വരിയില്‍ ഫാമിലി പെന്‍ഷന്‍, ബാങ്ക് പലിശ പോലുള്ള മറ്റ് ഏതെങ്കിലും വരുമാനം ഇതിനോടൊപ്പം കാണിച്ച് ടാക്സ് </t>
  </si>
  <si>
    <t xml:space="preserve">OTHER DEDUCTIONS'  നു ചുവടെ ആദ്യ വരി HRA ആണ്.  വാടക വീട്ടില്‍ താമസിക്കുന്നവര്‍,  ഇളവിന് ലഭിക്കും എങ്കില്‍ </t>
  </si>
  <si>
    <t xml:space="preserve">അടുത്ത വരിയില്‍ 'Allowance Excempted' എന്ന കള്ളിയില്‍ പേര് അടിച്ചു കൊടുക്കുകയും തുക നേരെ ചേര്‍ക്കുകയും </t>
  </si>
  <si>
    <t xml:space="preserve">അടച്ച തുക ചേര്‍ക്കാം.  ചുവടെ 80 D, 80 DD, 80 DDB, 80 G എന്നീ കിഴിവുകള്‍ ചേര്‍ക്കാം.  CMDRF ലേക്ക് അടച്ച തുക 80 G  </t>
  </si>
  <si>
    <t xml:space="preserve">യില്‍ ആണ് ചേര്‍ക്കേണ്ടത്.  ഇതില്‍ പെടാത്തവ 80U, 80E etc Specify here എന്ന വരിയില്‍ ടൈപ്പ് ചെയ്ത് തുക </t>
  </si>
  <si>
    <t>ചേര്‍ത്താം. (കിഴിവുകളെ കുറിച്ച് കൂടുതല്‍ അറിയാന്‍ ഇതിലെ Notes പേജ് നോക്കുക. )</t>
  </si>
  <si>
    <t xml:space="preserve">ദിച്ച പുതിയ കുറഞ്ഞ നിരക്കിലും.  പുതിയ നിരക്കില്‍ ടാക്സ് കണക്കാക്കുമ്പോള്‍ കിഴിവുകള്‍ ഒന്നും പരിഗണിക്കാതെ ആണ് </t>
  </si>
  <si>
    <t xml:space="preserve">അവസാനം അടയ്ക്കേണ്ട ടാക്സ് 10 ന്റെ ഗുണിതമായി റൌണ്ട് ചെയ്യാതെ കൃത്യമായ തുക TDS ആയി  കുറയ്ക്കുകയാണ് </t>
  </si>
  <si>
    <t>ചെയ്യേണ്ടത്.</t>
  </si>
  <si>
    <t>അവസാന കോളത്തില്‍ ഉള്ള Balance അതതു മാസം ചേര്‍ക്കണം. നാല് ഗഡുക്കളില്‍ എത്ര ഗഡു ഈ വര്‍ഷം വാങ്ങി</t>
  </si>
  <si>
    <t xml:space="preserve">എന്ന് Number of instalments of pay revision arrear received എന്നതിന് നേരെ ചേര്‍ക്കണം.  DA അരിയറോ Pay </t>
  </si>
  <si>
    <t xml:space="preserve">അരിയര്‍ ബില്ലിന്റെ inner copy നോക്കി ഓരോ മാസത്തെയും അരിയര്‍ ചേര്‍ക്കാവുന്നതാണ്. </t>
  </si>
  <si>
    <t xml:space="preserve">2012-13 വര്‍ഷത്തെയോ അതിനു മുമ്പുള്ള വര്‍ഷങ്ങളിലെയോ അരിയര്‍ ചേര്‍ത്തിട്ടുണ്ട് എങ്കില്‍ മുകളില്‍ Male / Female </t>
  </si>
  <si>
    <t>സെലക്ട് ചെയ്യണം.  വലതു വശത്തുള്ള ചെറിയ പട്ടികയില്‍ ഏതൊക്കെ വര്‍ഷങ്ങളിലെ അരിയര്‍ ആണോ ലഭിച്ചത് ആ</t>
  </si>
  <si>
    <t xml:space="preserve">വര്‍ഷങ്ങളിലെയെല്ലാം Taxable Income ചേര്‍ക്കണം.  ഇത് അതാത് വര്‍ഷം ഫയല്‍ ചെയ്ത റിട്ടേണ്‍ നോക്കിയോ ITR V </t>
  </si>
  <si>
    <t xml:space="preserve">നോക്കിയോ കണ്ടുപിടിക്കാം.  </t>
  </si>
  <si>
    <t xml:space="preserve">ഇതോടെ Form 10 E തയ്യാറാക്കപ്പെടും.  ഇതിന് രണ്ടു പേജുകള്‍ ഉണ്ട്.  '10 E Page 2' ല്‍ അവസാനം ചുവന്ന അക്കങ്ങളില്‍ </t>
  </si>
  <si>
    <t xml:space="preserve">കാണുന്നതാണ് നമുക്ക് ലഭിക്കുന്ന റിലീഫ്.  ഇത് പൂജ്യം ആണെങ്കില്‍ 10 E Form കൊണ്ട് പ്രയോജനമില്ല എന്ന് മനസ്സി </t>
  </si>
  <si>
    <t xml:space="preserve">                                                            Visit www.easytaxkerala.com for all updates and tax related posts and files.</t>
  </si>
  <si>
    <t>Certificate under Section 203 of the Income Tax Act 1961 for the tax deducted at source on salary</t>
  </si>
  <si>
    <t>Name and Address of the Employer</t>
  </si>
  <si>
    <t>Name and Address of the Employee</t>
  </si>
  <si>
    <t>PAN of the Deductor</t>
  </si>
  <si>
    <t>TAN of the Deductor</t>
  </si>
  <si>
    <t>PAN of the Employee</t>
  </si>
  <si>
    <t>CIT (TDS)</t>
  </si>
  <si>
    <t>Assessment Year</t>
  </si>
  <si>
    <t>2021-22</t>
  </si>
  <si>
    <t>Period with the employer</t>
  </si>
  <si>
    <t>Details of Salary Paid and any other Income and tax deducted</t>
  </si>
  <si>
    <t xml:space="preserve">Form 16 - PART B </t>
  </si>
  <si>
    <t>(d)  Standard Deduction</t>
  </si>
  <si>
    <t>Tax Relief u/s 89 (1) calculated as in Form 10 E</t>
  </si>
  <si>
    <r>
      <t xml:space="preserve">Easy Tax  2020-21  </t>
    </r>
    <r>
      <rPr>
        <b/>
        <sz val="10"/>
        <color indexed="8"/>
        <rFont val="PMingLiU"/>
        <family val="1"/>
      </rPr>
      <t xml:space="preserve">Prepared by </t>
    </r>
    <r>
      <rPr>
        <b/>
        <sz val="12"/>
        <color indexed="8"/>
        <rFont val="PMingLiU"/>
        <family val="1"/>
      </rPr>
      <t>Sudheer Kumar T K,  Kokkallur &amp; Rajan N, Balussery</t>
    </r>
  </si>
  <si>
    <t>Please Check this BETA VERSION and send your feed back to admin@easytaxkerala.com or   sudeeeertk@gmail.com</t>
  </si>
  <si>
    <t>GPAIS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</si>
</sst>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7">
    <font>
      <sz val="11"/>
      <color theme="1"/>
      <name val="Calibri"/>
      <family val="2"/>
      <scheme val="minor"/>
    </font>
    <font>
      <sz val="9"/>
      <color indexed="81"/>
      <name val="Tahoma"/>
      <family val="2"/>
    </font>
    <font>
      <b/>
      <sz val="11"/>
      <color indexed="8"/>
      <name val="Script MT Bold"/>
      <family val="4"/>
    </font>
    <font>
      <b/>
      <sz val="11"/>
      <color theme="1"/>
      <name val="Calibri"/>
      <family val="2"/>
      <scheme val="minor"/>
    </font>
    <font>
      <sz val="10"/>
      <color theme="1"/>
      <name val="Calibri"/>
      <family val="2"/>
      <scheme val="minor"/>
    </font>
    <font>
      <sz val="12"/>
      <color theme="1"/>
      <name val="Calibri"/>
      <family val="2"/>
      <scheme val="minor"/>
    </font>
    <font>
      <sz val="11"/>
      <color theme="4" tint="-0.249977111117893"/>
      <name val="Calibri"/>
      <family val="2"/>
      <scheme val="minor"/>
    </font>
    <font>
      <b/>
      <sz val="26"/>
      <color theme="0" tint="-0.499984740745262"/>
      <name val="Impact"/>
      <family val="2"/>
    </font>
    <font>
      <sz val="26"/>
      <color theme="0" tint="-0.499984740745262"/>
      <name val="Impact"/>
      <family val="2"/>
    </font>
    <font>
      <b/>
      <sz val="16"/>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b/>
      <sz val="11"/>
      <color theme="1"/>
      <name val="Script MT Bold"/>
      <family val="4"/>
    </font>
    <font>
      <u/>
      <sz val="11"/>
      <color theme="10"/>
      <name val="Calibri"/>
      <family val="2"/>
    </font>
    <font>
      <sz val="14"/>
      <color theme="1"/>
      <name val="Calibri"/>
      <family val="2"/>
      <scheme val="minor"/>
    </font>
    <font>
      <b/>
      <u/>
      <sz val="14"/>
      <color theme="3" tint="-0.249977111117893"/>
      <name val="Calibri"/>
      <family val="2"/>
    </font>
    <font>
      <sz val="8"/>
      <color theme="1"/>
      <name val="Calibri"/>
      <family val="2"/>
      <scheme val="minor"/>
    </font>
    <font>
      <b/>
      <sz val="12"/>
      <color theme="1" tint="4.9989318521683403E-2"/>
      <name val="Calibri"/>
      <family val="2"/>
    </font>
    <font>
      <b/>
      <sz val="11"/>
      <color rgb="FF002060"/>
      <name val="Calibri"/>
      <family val="2"/>
      <scheme val="minor"/>
    </font>
    <font>
      <b/>
      <sz val="14"/>
      <color theme="4" tint="-0.499984740745262"/>
      <name val="Calibri"/>
      <family val="2"/>
    </font>
    <font>
      <sz val="9"/>
      <color theme="1"/>
      <name val="Calibri"/>
      <family val="2"/>
      <scheme val="minor"/>
    </font>
    <font>
      <b/>
      <sz val="10"/>
      <color theme="1"/>
      <name val="Calibri"/>
      <family val="2"/>
      <scheme val="minor"/>
    </font>
    <font>
      <sz val="11"/>
      <color theme="6" tint="0.59996337778862885"/>
      <name val="Calibri"/>
      <family val="2"/>
      <scheme val="minor"/>
    </font>
    <font>
      <u/>
      <sz val="14"/>
      <color theme="1"/>
      <name val="Calibri"/>
      <family val="2"/>
      <scheme val="minor"/>
    </font>
    <font>
      <sz val="20"/>
      <name val="Calibri"/>
      <family val="2"/>
      <scheme val="minor"/>
    </font>
    <font>
      <b/>
      <sz val="10"/>
      <color indexed="8"/>
      <name val="Comic Sans MS"/>
      <family val="4"/>
    </font>
    <font>
      <b/>
      <sz val="8"/>
      <color theme="1"/>
      <name val="Calibri"/>
      <family val="2"/>
      <scheme val="minor"/>
    </font>
    <font>
      <b/>
      <sz val="9"/>
      <color indexed="81"/>
      <name val="Tahoma"/>
      <family val="2"/>
    </font>
    <font>
      <b/>
      <sz val="9"/>
      <color theme="1"/>
      <name val="Calibri"/>
      <family val="2"/>
      <scheme val="minor"/>
    </font>
    <font>
      <sz val="20"/>
      <color theme="1"/>
      <name val="Calibri"/>
      <family val="2"/>
      <scheme val="minor"/>
    </font>
    <font>
      <b/>
      <sz val="24"/>
      <color theme="1"/>
      <name val="Calibri"/>
      <family val="2"/>
      <scheme val="minor"/>
    </font>
    <font>
      <b/>
      <sz val="14"/>
      <color theme="0"/>
      <name val="Calibri"/>
      <family val="2"/>
      <scheme val="minor"/>
    </font>
    <font>
      <b/>
      <sz val="12"/>
      <color theme="0"/>
      <name val="Calibri"/>
      <family val="2"/>
      <scheme val="minor"/>
    </font>
    <font>
      <sz val="18"/>
      <color theme="1"/>
      <name val="Calibri"/>
      <family val="2"/>
      <scheme val="minor"/>
    </font>
    <font>
      <sz val="11"/>
      <color theme="1"/>
      <name val="Calibri"/>
      <family val="2"/>
    </font>
    <font>
      <i/>
      <sz val="11"/>
      <color theme="1"/>
      <name val="Calibri"/>
      <family val="2"/>
    </font>
    <font>
      <b/>
      <sz val="11"/>
      <color theme="1"/>
      <name val="Calibri"/>
      <family val="2"/>
    </font>
    <font>
      <b/>
      <i/>
      <sz val="14"/>
      <color theme="1"/>
      <name val="Calibri"/>
      <family val="2"/>
    </font>
    <font>
      <b/>
      <i/>
      <sz val="11"/>
      <color theme="1"/>
      <name val="Calibri"/>
      <family val="2"/>
    </font>
    <font>
      <b/>
      <sz val="14"/>
      <color theme="1"/>
      <name val="Calibri"/>
      <family val="2"/>
    </font>
    <font>
      <b/>
      <sz val="12"/>
      <color theme="1"/>
      <name val="Calibri"/>
      <family val="2"/>
    </font>
    <font>
      <b/>
      <u/>
      <sz val="11"/>
      <color theme="10"/>
      <name val="Calibri"/>
      <family val="2"/>
    </font>
    <font>
      <b/>
      <sz val="22"/>
      <color rgb="FFFF0000"/>
      <name val="Calibri"/>
      <family val="2"/>
      <scheme val="minor"/>
    </font>
    <font>
      <b/>
      <sz val="18"/>
      <name val="Calibri"/>
      <family val="2"/>
      <scheme val="minor"/>
    </font>
    <font>
      <b/>
      <i/>
      <sz val="24"/>
      <color theme="1"/>
      <name val="Calibri"/>
      <family val="2"/>
    </font>
    <font>
      <b/>
      <sz val="14"/>
      <name val="Calibri"/>
      <family val="2"/>
      <scheme val="minor"/>
    </font>
    <font>
      <b/>
      <sz val="12"/>
      <name val="Calibri"/>
      <family val="2"/>
      <scheme val="minor"/>
    </font>
    <font>
      <b/>
      <sz val="16"/>
      <name val="Calibri"/>
      <family val="2"/>
      <scheme val="minor"/>
    </font>
    <font>
      <b/>
      <sz val="20"/>
      <name val="Calibri"/>
      <family val="2"/>
      <scheme val="minor"/>
    </font>
    <font>
      <b/>
      <sz val="11"/>
      <color theme="0"/>
      <name val="Calibri"/>
      <family val="2"/>
      <scheme val="minor"/>
    </font>
    <font>
      <b/>
      <sz val="26"/>
      <color rgb="FFCB4575"/>
      <name val="Impact"/>
      <family val="2"/>
    </font>
    <font>
      <b/>
      <u/>
      <sz val="12"/>
      <color theme="0"/>
      <name val="Calibri"/>
      <family val="2"/>
    </font>
    <font>
      <sz val="11"/>
      <color rgb="FF002060"/>
      <name val="Calibri"/>
      <family val="2"/>
      <scheme val="minor"/>
    </font>
    <font>
      <sz val="11"/>
      <color theme="1"/>
      <name val="Calibri"/>
      <family val="2"/>
      <scheme val="minor"/>
    </font>
    <font>
      <sz val="9"/>
      <color indexed="81"/>
      <name val="Tahoma"/>
      <charset val="1"/>
    </font>
    <font>
      <sz val="12"/>
      <color indexed="81"/>
      <name val="Tahoma"/>
      <family val="2"/>
    </font>
    <font>
      <sz val="16"/>
      <color rgb="FF002060"/>
      <name val="FrankRuehl"/>
      <family val="2"/>
      <charset val="177"/>
    </font>
    <font>
      <b/>
      <sz val="20"/>
      <color theme="0" tint="-0.499984740745262"/>
      <name val="Impact"/>
      <family val="2"/>
    </font>
    <font>
      <b/>
      <sz val="11"/>
      <color indexed="8"/>
      <name val="PMingLiU"/>
      <family val="1"/>
    </font>
    <font>
      <b/>
      <sz val="10"/>
      <color indexed="8"/>
      <name val="PMingLiU"/>
      <family val="1"/>
    </font>
    <font>
      <b/>
      <sz val="12"/>
      <color indexed="8"/>
      <name val="PMingLiU"/>
      <family val="1"/>
    </font>
    <font>
      <b/>
      <sz val="11"/>
      <name val="Calibri"/>
      <family val="2"/>
      <scheme val="minor"/>
    </font>
    <font>
      <sz val="11"/>
      <color theme="0"/>
      <name val="FrankRuehl"/>
      <family val="2"/>
      <charset val="177"/>
    </font>
    <font>
      <b/>
      <sz val="10"/>
      <color theme="0" tint="-0.499984740745262"/>
      <name val="Impact"/>
      <family val="2"/>
    </font>
    <font>
      <sz val="16"/>
      <name val="Meera"/>
      <family val="2"/>
    </font>
    <font>
      <sz val="16"/>
      <color theme="1"/>
      <name val="Meera"/>
      <family val="2"/>
    </font>
    <font>
      <b/>
      <sz val="14"/>
      <color theme="0"/>
      <name val="FrankRuehl"/>
      <family val="2"/>
      <charset val="177"/>
    </font>
    <font>
      <b/>
      <u/>
      <sz val="16"/>
      <color theme="1"/>
      <name val="Meera"/>
      <family val="2"/>
    </font>
    <font>
      <b/>
      <sz val="16"/>
      <color theme="1"/>
      <name val="Meera"/>
      <family val="2"/>
    </font>
    <font>
      <sz val="16"/>
      <color rgb="FF000000"/>
      <name val="Meera"/>
      <family val="2"/>
    </font>
    <font>
      <sz val="7"/>
      <color theme="1"/>
      <name val="Times New Roman"/>
      <family val="1"/>
    </font>
    <font>
      <b/>
      <sz val="16"/>
      <color rgb="FF000000"/>
      <name val="Meera"/>
      <family val="2"/>
    </font>
    <font>
      <sz val="16"/>
      <color rgb="FF000000"/>
      <name val="Symbol"/>
      <family val="1"/>
      <charset val="2"/>
    </font>
    <font>
      <sz val="7"/>
      <color rgb="FF000000"/>
      <name val="Times New Roman"/>
      <family val="1"/>
    </font>
    <font>
      <sz val="16"/>
      <color rgb="FF000000"/>
      <name val="Kartika"/>
      <family val="1"/>
    </font>
    <font>
      <u/>
      <sz val="14"/>
      <color theme="10"/>
      <name val="Calibri"/>
      <family val="2"/>
    </font>
  </fonts>
  <fills count="45">
    <fill>
      <patternFill patternType="none"/>
    </fill>
    <fill>
      <patternFill patternType="gray125"/>
    </fill>
    <fill>
      <patternFill patternType="solid">
        <fgColor rgb="FFF2E798"/>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bgColor indexed="64"/>
      </patternFill>
    </fill>
    <fill>
      <patternFill patternType="solid">
        <fgColor rgb="FF87BDB1"/>
        <bgColor indexed="64"/>
      </patternFill>
    </fill>
    <fill>
      <patternFill patternType="solid">
        <fgColor rgb="FFD3E2B6"/>
        <bgColor indexed="64"/>
      </patternFill>
    </fill>
    <fill>
      <patternFill patternType="solid">
        <fgColor rgb="FF68B3AF"/>
        <bgColor indexed="64"/>
      </patternFill>
    </fill>
    <fill>
      <patternFill patternType="solid">
        <fgColor rgb="FFE5FCC2"/>
        <bgColor indexed="64"/>
      </patternFill>
    </fill>
    <fill>
      <patternFill patternType="solid">
        <fgColor rgb="FFBAE4E5"/>
        <bgColor indexed="64"/>
      </patternFill>
    </fill>
    <fill>
      <patternFill patternType="solid">
        <fgColor rgb="FFD7C78F"/>
        <bgColor indexed="64"/>
      </patternFill>
    </fill>
    <fill>
      <patternFill patternType="solid">
        <fgColor rgb="FFF7F7C9"/>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rgb="FFE8FFB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6F7BD"/>
        <bgColor indexed="64"/>
      </patternFill>
    </fill>
    <fill>
      <patternFill patternType="solid">
        <fgColor rgb="FFF9FAD6"/>
        <bgColor indexed="64"/>
      </patternFill>
    </fill>
    <fill>
      <patternFill patternType="solid">
        <fgColor theme="9" tint="-0.24994659260841701"/>
        <bgColor indexed="64"/>
      </patternFill>
    </fill>
    <fill>
      <patternFill patternType="solid">
        <fgColor rgb="FFFFFFFF"/>
        <bgColor indexed="64"/>
      </patternFill>
    </fill>
    <fill>
      <patternFill patternType="solid">
        <fgColor rgb="FF010101"/>
        <bgColor indexed="64"/>
      </patternFill>
    </fill>
    <fill>
      <patternFill patternType="solid">
        <fgColor rgb="FFAEAEAE"/>
        <bgColor indexed="64"/>
      </patternFill>
    </fill>
    <fill>
      <gradientFill degree="90">
        <stop position="0">
          <color theme="1"/>
        </stop>
        <stop position="0.5">
          <color theme="0"/>
        </stop>
        <stop position="1">
          <color theme="1"/>
        </stop>
      </gradientFill>
    </fill>
    <fill>
      <patternFill patternType="solid">
        <fgColor theme="1"/>
        <bgColor indexed="64"/>
      </patternFill>
    </fill>
    <fill>
      <patternFill patternType="solid">
        <fgColor theme="2" tint="-0.89996032593768116"/>
        <bgColor indexed="64"/>
      </patternFill>
    </fill>
    <fill>
      <patternFill patternType="solid">
        <fgColor theme="8" tint="0.79998168889431442"/>
        <bgColor auto="1"/>
      </patternFill>
    </fill>
    <fill>
      <gradientFill degree="90">
        <stop position="0">
          <color theme="8" tint="-0.25098422193060094"/>
        </stop>
        <stop position="0.5">
          <color theme="0"/>
        </stop>
        <stop position="1">
          <color theme="8" tint="-0.25098422193060094"/>
        </stop>
      </gradientFill>
    </fill>
    <fill>
      <gradientFill degree="90">
        <stop position="0">
          <color theme="8" tint="-0.25098422193060094"/>
        </stop>
        <stop position="1">
          <color theme="0"/>
        </stop>
      </gradientFill>
    </fill>
    <fill>
      <patternFill patternType="solid">
        <fgColor rgb="FFD1F5F7"/>
        <bgColor indexed="64"/>
      </patternFill>
    </fill>
    <fill>
      <patternFill patternType="solid">
        <fgColor rgb="FFCFF5F7"/>
        <bgColor indexed="64"/>
      </patternFill>
    </fill>
    <fill>
      <patternFill patternType="solid">
        <fgColor theme="2" tint="-9.9948118533890809E-2"/>
        <bgColor indexed="64"/>
      </patternFill>
    </fill>
    <fill>
      <patternFill patternType="solid">
        <fgColor theme="3"/>
        <bgColor indexed="64"/>
      </patternFill>
    </fill>
    <fill>
      <patternFill patternType="solid">
        <fgColor theme="4" tint="-0.24994659260841701"/>
        <bgColor indexed="64"/>
      </patternFill>
    </fill>
    <fill>
      <gradientFill>
        <stop position="0">
          <color theme="3"/>
        </stop>
        <stop position="0.5">
          <color theme="0"/>
        </stop>
        <stop position="1">
          <color theme="3"/>
        </stop>
      </gradientFill>
    </fill>
    <fill>
      <gradientFill>
        <stop position="0">
          <color theme="3" tint="-0.25098422193060094"/>
        </stop>
        <stop position="0.5">
          <color theme="0"/>
        </stop>
        <stop position="1">
          <color theme="3" tint="-0.25098422193060094"/>
        </stop>
      </gradientFill>
    </fill>
    <fill>
      <patternFill patternType="solid">
        <fgColor theme="3"/>
        <bgColor auto="1"/>
      </patternFill>
    </fill>
    <fill>
      <patternFill patternType="solid">
        <fgColor rgb="FFDDD9C4"/>
        <bgColor indexed="64"/>
      </patternFill>
    </fill>
    <fill>
      <patternFill patternType="solid">
        <fgColor rgb="FF1F497D"/>
        <bgColor indexed="64"/>
      </patternFill>
    </fill>
    <fill>
      <gradientFill degree="90">
        <stop position="0">
          <color rgb="FF318499"/>
        </stop>
        <stop position="0.5">
          <color theme="0"/>
        </stop>
        <stop position="1">
          <color rgb="FF318499"/>
        </stop>
      </gradientFill>
    </fill>
    <fill>
      <gradientFill degree="90">
        <stop position="0">
          <color rgb="FF318499"/>
        </stop>
        <stop position="1">
          <color theme="0"/>
        </stop>
      </gradientFill>
    </fill>
    <fill>
      <patternFill patternType="solid">
        <fgColor theme="0"/>
        <bgColor auto="1"/>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diagonal/>
    </border>
    <border>
      <left/>
      <right style="thin">
        <color auto="1"/>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style="thick">
        <color indexed="64"/>
      </left>
      <right/>
      <top/>
      <bottom style="thin">
        <color indexed="64"/>
      </bottom>
      <diagonal/>
    </border>
    <border>
      <left/>
      <right style="thick">
        <color indexed="64"/>
      </right>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3">
    <xf numFmtId="0" fontId="0" fillId="0" borderId="0"/>
    <xf numFmtId="0" fontId="14" fillId="0" borderId="0" applyNumberFormat="0" applyFill="0" applyBorder="0" applyAlignment="0" applyProtection="0">
      <alignment vertical="top"/>
      <protection locked="0"/>
    </xf>
    <xf numFmtId="9" fontId="54" fillId="0" borderId="0" applyFont="0" applyFill="0" applyBorder="0" applyAlignment="0" applyProtection="0"/>
  </cellStyleXfs>
  <cellXfs count="1204">
    <xf numFmtId="0" fontId="0" fillId="0" borderId="0" xfId="0"/>
    <xf numFmtId="0" fontId="0" fillId="3" borderId="0" xfId="0" applyFill="1" applyProtection="1"/>
    <xf numFmtId="0" fontId="0" fillId="2" borderId="0" xfId="0" applyFill="1" applyProtection="1"/>
    <xf numFmtId="0" fontId="0" fillId="3" borderId="0" xfId="0" applyFill="1" applyBorder="1" applyProtection="1"/>
    <xf numFmtId="0" fontId="5" fillId="0" borderId="19" xfId="0" applyFont="1" applyBorder="1" applyAlignment="1" applyProtection="1"/>
    <xf numFmtId="0" fontId="5" fillId="0" borderId="0" xfId="0" applyFont="1" applyProtection="1"/>
    <xf numFmtId="0" fontId="15" fillId="0" borderId="0" xfId="0" applyFont="1" applyProtection="1"/>
    <xf numFmtId="0" fontId="0" fillId="0" borderId="0" xfId="0" applyBorder="1" applyProtection="1"/>
    <xf numFmtId="0" fontId="0" fillId="0" borderId="0" xfId="0" applyProtection="1"/>
    <xf numFmtId="0" fontId="0" fillId="0" borderId="0" xfId="0"/>
    <xf numFmtId="0" fontId="15" fillId="0" borderId="0" xfId="0" applyFont="1"/>
    <xf numFmtId="0" fontId="0" fillId="0" borderId="0" xfId="0" applyAlignment="1">
      <alignment horizontal="center"/>
    </xf>
    <xf numFmtId="0" fontId="0" fillId="0" borderId="0" xfId="0"/>
    <xf numFmtId="0" fontId="0" fillId="5" borderId="0" xfId="0" applyFill="1"/>
    <xf numFmtId="0" fontId="15" fillId="5" borderId="0" xfId="0" applyFont="1" applyFill="1"/>
    <xf numFmtId="0" fontId="5" fillId="0" borderId="0" xfId="0" applyFont="1" applyFill="1" applyBorder="1" applyProtection="1"/>
    <xf numFmtId="17" fontId="4" fillId="0" borderId="0" xfId="0" applyNumberFormat="1" applyFont="1" applyFill="1" applyBorder="1" applyAlignment="1" applyProtection="1">
      <alignment horizontal="center" wrapText="1"/>
    </xf>
    <xf numFmtId="0" fontId="5" fillId="0" borderId="1" xfId="0" applyFont="1" applyFill="1" applyBorder="1" applyProtection="1"/>
    <xf numFmtId="0" fontId="0" fillId="5" borderId="0" xfId="0" applyFill="1"/>
    <xf numFmtId="0" fontId="0" fillId="0" borderId="0" xfId="0"/>
    <xf numFmtId="0" fontId="0" fillId="11" borderId="0" xfId="0" applyFill="1" applyProtection="1"/>
    <xf numFmtId="0" fontId="0" fillId="8" borderId="0" xfId="0" applyFill="1" applyProtection="1"/>
    <xf numFmtId="0" fontId="15" fillId="7" borderId="1" xfId="0" applyFont="1" applyFill="1" applyBorder="1" applyProtection="1"/>
    <xf numFmtId="0" fontId="12" fillId="7" borderId="1" xfId="0" applyFont="1" applyFill="1" applyBorder="1" applyProtection="1"/>
    <xf numFmtId="0" fontId="0" fillId="8" borderId="0" xfId="0" applyFill="1"/>
    <xf numFmtId="0" fontId="15" fillId="8" borderId="0" xfId="0" applyFont="1" applyFill="1"/>
    <xf numFmtId="0" fontId="10" fillId="0" borderId="1" xfId="0" applyFont="1" applyFill="1" applyBorder="1" applyAlignment="1" applyProtection="1">
      <alignment horizontal="right"/>
    </xf>
    <xf numFmtId="0" fontId="5" fillId="6" borderId="1" xfId="0" applyFont="1" applyFill="1" applyBorder="1" applyProtection="1"/>
    <xf numFmtId="1" fontId="15" fillId="7" borderId="1" xfId="0" applyNumberFormat="1" applyFont="1" applyFill="1" applyBorder="1" applyProtection="1"/>
    <xf numFmtId="0" fontId="15" fillId="0" borderId="11" xfId="0" applyFont="1" applyBorder="1" applyAlignment="1" applyProtection="1"/>
    <xf numFmtId="0" fontId="15" fillId="0" borderId="7" xfId="0" applyFont="1" applyBorder="1" applyAlignment="1" applyProtection="1"/>
    <xf numFmtId="1" fontId="12" fillId="7" borderId="1" xfId="0" applyNumberFormat="1" applyFont="1" applyFill="1" applyBorder="1" applyProtection="1"/>
    <xf numFmtId="0" fontId="15" fillId="0" borderId="11" xfId="0" applyFont="1" applyBorder="1" applyProtection="1"/>
    <xf numFmtId="0" fontId="12" fillId="0" borderId="4" xfId="0" applyFont="1" applyFill="1" applyBorder="1" applyAlignment="1" applyProtection="1"/>
    <xf numFmtId="0" fontId="5" fillId="6" borderId="4" xfId="0" applyFont="1" applyFill="1" applyBorder="1" applyAlignment="1" applyProtection="1"/>
    <xf numFmtId="0" fontId="4" fillId="0" borderId="0" xfId="0" applyFont="1" applyBorder="1" applyAlignment="1" applyProtection="1"/>
    <xf numFmtId="0" fontId="0" fillId="13" borderId="0" xfId="0" applyFill="1" applyProtection="1"/>
    <xf numFmtId="0" fontId="0" fillId="6" borderId="8" xfId="0" applyFill="1" applyBorder="1" applyAlignment="1"/>
    <xf numFmtId="0" fontId="12" fillId="6" borderId="1" xfId="0" applyFont="1" applyFill="1" applyBorder="1" applyAlignment="1" applyProtection="1"/>
    <xf numFmtId="0" fontId="0" fillId="6" borderId="0" xfId="0" applyFill="1" applyAlignment="1"/>
    <xf numFmtId="0" fontId="0" fillId="6" borderId="33" xfId="0" applyFill="1" applyBorder="1"/>
    <xf numFmtId="0" fontId="0" fillId="6" borderId="1" xfId="0" applyFill="1" applyBorder="1"/>
    <xf numFmtId="0" fontId="0" fillId="6" borderId="0" xfId="0" applyFill="1"/>
    <xf numFmtId="0" fontId="0" fillId="0" borderId="0" xfId="0"/>
    <xf numFmtId="0" fontId="0" fillId="16" borderId="0" xfId="0" applyFill="1"/>
    <xf numFmtId="0" fontId="0" fillId="17" borderId="0" xfId="0" applyFill="1"/>
    <xf numFmtId="18" fontId="0" fillId="6" borderId="2" xfId="0" applyNumberFormat="1" applyFill="1" applyBorder="1"/>
    <xf numFmtId="0" fontId="0" fillId="6" borderId="3" xfId="0" applyFill="1" applyBorder="1" applyAlignment="1"/>
    <xf numFmtId="0" fontId="0" fillId="6" borderId="4" xfId="0" applyFill="1" applyBorder="1" applyAlignment="1"/>
    <xf numFmtId="0" fontId="0" fillId="6" borderId="37" xfId="0" applyFill="1" applyBorder="1" applyAlignment="1"/>
    <xf numFmtId="0" fontId="0" fillId="6" borderId="30" xfId="0" applyFill="1" applyBorder="1" applyAlignment="1"/>
    <xf numFmtId="0" fontId="0" fillId="6" borderId="1" xfId="0" applyFill="1" applyBorder="1" applyAlignment="1">
      <alignment horizontal="right"/>
    </xf>
    <xf numFmtId="0" fontId="0" fillId="6" borderId="1" xfId="0" applyFill="1" applyBorder="1" applyAlignment="1">
      <alignment horizontal="left"/>
    </xf>
    <xf numFmtId="1" fontId="0" fillId="6" borderId="1" xfId="0" applyNumberFormat="1" applyFill="1" applyBorder="1"/>
    <xf numFmtId="0" fontId="3" fillId="6" borderId="1" xfId="0" applyFont="1" applyFill="1" applyBorder="1"/>
    <xf numFmtId="1" fontId="3" fillId="6" borderId="1" xfId="0" applyNumberFormat="1" applyFont="1" applyFill="1" applyBorder="1"/>
    <xf numFmtId="1" fontId="10" fillId="6" borderId="1" xfId="0" applyNumberFormat="1" applyFont="1" applyFill="1" applyBorder="1"/>
    <xf numFmtId="0" fontId="0" fillId="4" borderId="0" xfId="0" applyFill="1"/>
    <xf numFmtId="0" fontId="0" fillId="6" borderId="1" xfId="0" applyFill="1" applyBorder="1"/>
    <xf numFmtId="0" fontId="0" fillId="17" borderId="0" xfId="0" applyFill="1"/>
    <xf numFmtId="0" fontId="0" fillId="4" borderId="0" xfId="0" applyFill="1" applyAlignment="1"/>
    <xf numFmtId="0" fontId="0" fillId="6" borderId="0" xfId="0" applyFont="1" applyFill="1" applyAlignment="1"/>
    <xf numFmtId="0" fontId="5" fillId="6" borderId="10" xfId="0" applyFont="1" applyFill="1" applyBorder="1" applyAlignment="1" applyProtection="1"/>
    <xf numFmtId="0" fontId="15" fillId="6" borderId="11" xfId="0" applyFont="1" applyFill="1" applyBorder="1" applyProtection="1"/>
    <xf numFmtId="0" fontId="0" fillId="3" borderId="0" xfId="0" applyFill="1"/>
    <xf numFmtId="0" fontId="5" fillId="6" borderId="9" xfId="0" applyFont="1" applyFill="1" applyBorder="1" applyAlignment="1" applyProtection="1"/>
    <xf numFmtId="0" fontId="5" fillId="6" borderId="19" xfId="0" applyFont="1" applyFill="1" applyBorder="1" applyAlignment="1" applyProtection="1"/>
    <xf numFmtId="0" fontId="15" fillId="6" borderId="2" xfId="0" applyFont="1" applyFill="1" applyBorder="1" applyProtection="1"/>
    <xf numFmtId="0" fontId="15" fillId="6" borderId="7" xfId="0" applyFont="1" applyFill="1" applyBorder="1" applyAlignment="1" applyProtection="1"/>
    <xf numFmtId="0" fontId="15" fillId="6" borderId="5" xfId="0" applyFont="1" applyFill="1" applyBorder="1" applyAlignment="1" applyProtection="1">
      <alignment horizontal="right"/>
    </xf>
    <xf numFmtId="0" fontId="15" fillId="6" borderId="11" xfId="0" applyFont="1" applyFill="1" applyBorder="1" applyAlignment="1" applyProtection="1"/>
    <xf numFmtId="0" fontId="15" fillId="6" borderId="13" xfId="0" applyFont="1" applyFill="1" applyBorder="1" applyAlignment="1" applyProtection="1">
      <alignment horizontal="right"/>
    </xf>
    <xf numFmtId="0" fontId="15" fillId="6" borderId="36" xfId="0" applyFont="1" applyFill="1" applyBorder="1" applyAlignment="1" applyProtection="1"/>
    <xf numFmtId="0" fontId="15" fillId="6" borderId="16" xfId="0" applyFont="1" applyFill="1" applyBorder="1" applyAlignment="1" applyProtection="1">
      <alignment horizontal="left"/>
    </xf>
    <xf numFmtId="0" fontId="15" fillId="6" borderId="5" xfId="0" applyFont="1" applyFill="1" applyBorder="1" applyAlignment="1" applyProtection="1">
      <alignment horizontal="left"/>
    </xf>
    <xf numFmtId="0" fontId="15" fillId="6" borderId="13" xfId="0" applyFont="1" applyFill="1" applyBorder="1" applyProtection="1"/>
    <xf numFmtId="0" fontId="15" fillId="6" borderId="16" xfId="0" applyFont="1" applyFill="1" applyBorder="1" applyProtection="1"/>
    <xf numFmtId="0" fontId="15" fillId="6" borderId="36" xfId="0" applyFont="1" applyFill="1" applyBorder="1" applyProtection="1"/>
    <xf numFmtId="0" fontId="15" fillId="6" borderId="15" xfId="0" applyFont="1" applyFill="1" applyBorder="1" applyProtection="1"/>
    <xf numFmtId="0" fontId="15" fillId="6" borderId="13" xfId="0" applyFont="1" applyFill="1" applyBorder="1" applyAlignment="1" applyProtection="1">
      <alignment horizontal="left"/>
    </xf>
    <xf numFmtId="0" fontId="15" fillId="6" borderId="5" xfId="0" applyFont="1" applyFill="1" applyBorder="1" applyProtection="1"/>
    <xf numFmtId="0" fontId="15" fillId="6" borderId="1" xfId="0" applyFont="1" applyFill="1" applyBorder="1" applyProtection="1"/>
    <xf numFmtId="0" fontId="12" fillId="6" borderId="9" xfId="0" applyFont="1" applyFill="1" applyBorder="1" applyAlignment="1" applyProtection="1"/>
    <xf numFmtId="0" fontId="12" fillId="6" borderId="19" xfId="0" applyFont="1" applyFill="1" applyBorder="1" applyAlignment="1" applyProtection="1"/>
    <xf numFmtId="0" fontId="15" fillId="18" borderId="0" xfId="0" applyFont="1" applyFill="1" applyProtection="1"/>
    <xf numFmtId="0" fontId="15" fillId="18" borderId="0" xfId="0" applyFont="1" applyFill="1" applyAlignment="1" applyProtection="1"/>
    <xf numFmtId="0" fontId="10" fillId="18" borderId="0" xfId="0" applyFont="1" applyFill="1" applyBorder="1" applyAlignment="1" applyProtection="1"/>
    <xf numFmtId="0" fontId="5" fillId="18" borderId="0" xfId="0" applyFont="1" applyFill="1" applyBorder="1" applyProtection="1"/>
    <xf numFmtId="0" fontId="15" fillId="18" borderId="1" xfId="0" applyFont="1" applyFill="1" applyBorder="1" applyAlignment="1" applyProtection="1">
      <alignment horizontal="center"/>
    </xf>
    <xf numFmtId="17" fontId="4" fillId="18" borderId="0" xfId="0" applyNumberFormat="1" applyFont="1" applyFill="1" applyBorder="1" applyAlignment="1" applyProtection="1">
      <alignment horizontal="center" wrapText="1"/>
    </xf>
    <xf numFmtId="0" fontId="12" fillId="18" borderId="0" xfId="0" applyFont="1" applyFill="1" applyBorder="1" applyProtection="1"/>
    <xf numFmtId="0" fontId="10" fillId="18" borderId="1" xfId="0" applyFont="1" applyFill="1" applyBorder="1" applyAlignment="1" applyProtection="1">
      <alignment horizontal="center" vertical="center"/>
    </xf>
    <xf numFmtId="0" fontId="5" fillId="18" borderId="1" xfId="0" applyFont="1" applyFill="1" applyBorder="1" applyAlignment="1" applyProtection="1">
      <alignment horizontal="center" vertical="center"/>
    </xf>
    <xf numFmtId="0" fontId="0" fillId="18" borderId="0" xfId="0" applyFill="1" applyProtection="1"/>
    <xf numFmtId="0" fontId="15" fillId="18" borderId="1" xfId="0" applyFont="1" applyFill="1" applyBorder="1" applyAlignment="1" applyProtection="1">
      <alignment horizontal="center" vertical="center"/>
    </xf>
    <xf numFmtId="0" fontId="5" fillId="12" borderId="1" xfId="0" applyFont="1" applyFill="1" applyBorder="1" applyAlignment="1" applyProtection="1">
      <alignment horizontal="center"/>
      <protection locked="0"/>
    </xf>
    <xf numFmtId="0" fontId="0" fillId="6" borderId="1" xfId="0" applyFill="1" applyBorder="1"/>
    <xf numFmtId="0" fontId="3" fillId="6" borderId="1" xfId="0" applyFont="1" applyFill="1" applyBorder="1"/>
    <xf numFmtId="0" fontId="0" fillId="6" borderId="0" xfId="0" applyFill="1" applyBorder="1" applyAlignment="1"/>
    <xf numFmtId="0" fontId="0" fillId="6" borderId="33" xfId="0" applyFill="1" applyBorder="1"/>
    <xf numFmtId="0" fontId="0" fillId="6" borderId="12" xfId="0" applyFill="1" applyBorder="1"/>
    <xf numFmtId="0" fontId="0" fillId="6" borderId="11" xfId="0" applyFill="1" applyBorder="1"/>
    <xf numFmtId="0" fontId="0" fillId="6" borderId="8" xfId="0" applyFill="1" applyBorder="1"/>
    <xf numFmtId="0" fontId="0" fillId="6" borderId="0" xfId="0" applyFill="1" applyBorder="1"/>
    <xf numFmtId="0" fontId="0" fillId="6" borderId="6" xfId="0" applyFill="1" applyBorder="1"/>
    <xf numFmtId="0" fontId="0" fillId="6" borderId="25" xfId="0" applyFill="1" applyBorder="1"/>
    <xf numFmtId="0" fontId="0" fillId="6" borderId="3" xfId="0" applyFill="1" applyBorder="1"/>
    <xf numFmtId="0" fontId="0" fillId="6" borderId="4" xfId="0" applyFill="1" applyBorder="1"/>
    <xf numFmtId="0" fontId="0" fillId="6" borderId="7" xfId="0" applyFill="1" applyBorder="1"/>
    <xf numFmtId="18" fontId="0" fillId="6" borderId="5" xfId="0" applyNumberFormat="1" applyFill="1" applyBorder="1"/>
    <xf numFmtId="0" fontId="0" fillId="6" borderId="39" xfId="0" applyFill="1" applyBorder="1" applyAlignment="1"/>
    <xf numFmtId="0" fontId="0" fillId="6" borderId="40" xfId="0" applyFill="1" applyBorder="1" applyAlignment="1"/>
    <xf numFmtId="0" fontId="0" fillId="6" borderId="19" xfId="0" applyFont="1" applyFill="1" applyBorder="1" applyAlignment="1"/>
    <xf numFmtId="0" fontId="0" fillId="6" borderId="10" xfId="0" applyFont="1" applyFill="1" applyBorder="1" applyAlignment="1"/>
    <xf numFmtId="0" fontId="0" fillId="6" borderId="6" xfId="0" applyFill="1" applyBorder="1" applyAlignment="1"/>
    <xf numFmtId="0" fontId="0" fillId="19" borderId="0" xfId="0" applyFill="1"/>
    <xf numFmtId="0" fontId="0" fillId="19" borderId="0" xfId="0" applyFill="1" applyAlignment="1"/>
    <xf numFmtId="0" fontId="0" fillId="6" borderId="0" xfId="0" applyFill="1"/>
    <xf numFmtId="0" fontId="0" fillId="6" borderId="0" xfId="0" applyFill="1" applyAlignment="1">
      <alignment horizontal="center"/>
    </xf>
    <xf numFmtId="0" fontId="0" fillId="6" borderId="33" xfId="0" applyFill="1" applyBorder="1"/>
    <xf numFmtId="0" fontId="0" fillId="6" borderId="12" xfId="0" applyFill="1" applyBorder="1"/>
    <xf numFmtId="0" fontId="0" fillId="6" borderId="5" xfId="0" applyFill="1" applyBorder="1"/>
    <xf numFmtId="0" fontId="0" fillId="6" borderId="11" xfId="0" applyFill="1" applyBorder="1"/>
    <xf numFmtId="0" fontId="0" fillId="6" borderId="8" xfId="0" applyFill="1" applyBorder="1"/>
    <xf numFmtId="0" fontId="0" fillId="6" borderId="0" xfId="0" applyFill="1" applyBorder="1"/>
    <xf numFmtId="0" fontId="0" fillId="6" borderId="3" xfId="0" applyFill="1" applyBorder="1" applyProtection="1"/>
    <xf numFmtId="0" fontId="0" fillId="6" borderId="4" xfId="0" applyFill="1" applyBorder="1" applyProtection="1"/>
    <xf numFmtId="0" fontId="0" fillId="6" borderId="7" xfId="0" applyFill="1" applyBorder="1" applyProtection="1"/>
    <xf numFmtId="0" fontId="0" fillId="6" borderId="6" xfId="0" applyFill="1" applyBorder="1"/>
    <xf numFmtId="0" fontId="0" fillId="6" borderId="25" xfId="0" applyFill="1" applyBorder="1"/>
    <xf numFmtId="0" fontId="0" fillId="6" borderId="4" xfId="0" applyFill="1" applyBorder="1"/>
    <xf numFmtId="0" fontId="0" fillId="6" borderId="1" xfId="0" applyFill="1" applyBorder="1" applyAlignment="1">
      <alignment wrapText="1"/>
    </xf>
    <xf numFmtId="0" fontId="0" fillId="6" borderId="1" xfId="0" applyFill="1" applyBorder="1" applyAlignment="1">
      <alignment horizontal="center" vertical="center" wrapText="1"/>
    </xf>
    <xf numFmtId="49" fontId="0" fillId="6" borderId="1" xfId="0" applyNumberFormat="1" applyFill="1" applyBorder="1" applyAlignment="1">
      <alignment horizontal="center"/>
    </xf>
    <xf numFmtId="0" fontId="0" fillId="6" borderId="2" xfId="0" applyFill="1" applyBorder="1" applyAlignment="1">
      <alignment horizontal="center"/>
    </xf>
    <xf numFmtId="0" fontId="0" fillId="6" borderId="2" xfId="0" applyFill="1" applyBorder="1"/>
    <xf numFmtId="0" fontId="0" fillId="6" borderId="8" xfId="0" applyFill="1" applyBorder="1" applyProtection="1"/>
    <xf numFmtId="0" fontId="0" fillId="6" borderId="0" xfId="0" applyFill="1" applyBorder="1" applyProtection="1"/>
    <xf numFmtId="0" fontId="0" fillId="6" borderId="11" xfId="0" applyFill="1" applyBorder="1" applyProtection="1"/>
    <xf numFmtId="0" fontId="0" fillId="6" borderId="33" xfId="0" applyFill="1" applyBorder="1" applyAlignment="1">
      <alignment horizontal="center"/>
    </xf>
    <xf numFmtId="0" fontId="0" fillId="14" borderId="0" xfId="0" applyFill="1"/>
    <xf numFmtId="1" fontId="0" fillId="6" borderId="2" xfId="0" applyNumberFormat="1" applyFill="1" applyBorder="1" applyAlignment="1">
      <alignment horizontal="center"/>
    </xf>
    <xf numFmtId="1" fontId="0" fillId="6" borderId="5" xfId="0" applyNumberFormat="1" applyFill="1" applyBorder="1" applyAlignment="1">
      <alignment horizontal="center"/>
    </xf>
    <xf numFmtId="1" fontId="0" fillId="6" borderId="33" xfId="0" applyNumberFormat="1" applyFill="1" applyBorder="1" applyAlignment="1">
      <alignment horizontal="center"/>
    </xf>
    <xf numFmtId="1" fontId="0" fillId="0" borderId="3" xfId="0" applyNumberFormat="1" applyBorder="1" applyAlignment="1">
      <alignment horizontal="center"/>
    </xf>
    <xf numFmtId="1" fontId="0" fillId="0" borderId="2" xfId="0" applyNumberFormat="1" applyBorder="1" applyAlignment="1">
      <alignment horizontal="center"/>
    </xf>
    <xf numFmtId="1" fontId="3" fillId="6" borderId="5" xfId="0" applyNumberFormat="1" applyFont="1" applyFill="1" applyBorder="1" applyAlignment="1" applyProtection="1">
      <alignment horizontal="center"/>
    </xf>
    <xf numFmtId="1" fontId="3" fillId="6" borderId="5" xfId="0" applyNumberFormat="1" applyFont="1" applyFill="1" applyBorder="1" applyAlignment="1">
      <alignment horizontal="center"/>
    </xf>
    <xf numFmtId="1" fontId="3" fillId="6" borderId="2" xfId="0" applyNumberFormat="1" applyFont="1" applyFill="1" applyBorder="1" applyAlignment="1">
      <alignment horizontal="center"/>
    </xf>
    <xf numFmtId="1" fontId="3" fillId="6" borderId="33" xfId="0" applyNumberFormat="1" applyFont="1" applyFill="1" applyBorder="1" applyAlignment="1">
      <alignment horizontal="center"/>
    </xf>
    <xf numFmtId="0" fontId="5" fillId="18" borderId="1" xfId="0" applyFont="1" applyFill="1" applyBorder="1" applyAlignment="1" applyProtection="1">
      <alignment horizontal="center"/>
    </xf>
    <xf numFmtId="0" fontId="10" fillId="18" borderId="1" xfId="0" applyFont="1" applyFill="1" applyBorder="1" applyAlignment="1" applyProtection="1">
      <alignment horizontal="center"/>
    </xf>
    <xf numFmtId="0" fontId="15" fillId="6" borderId="0" xfId="0" applyFont="1" applyFill="1" applyBorder="1" applyProtection="1"/>
    <xf numFmtId="0" fontId="15" fillId="6" borderId="18" xfId="0" applyFont="1" applyFill="1" applyBorder="1" applyProtection="1"/>
    <xf numFmtId="0" fontId="15" fillId="6" borderId="15" xfId="0" applyFont="1" applyFill="1" applyBorder="1" applyAlignment="1" applyProtection="1"/>
    <xf numFmtId="0" fontId="15" fillId="6" borderId="24" xfId="0" applyFont="1" applyFill="1" applyBorder="1" applyProtection="1"/>
    <xf numFmtId="0" fontId="15" fillId="6" borderId="0" xfId="0" applyFont="1" applyFill="1" applyBorder="1" applyAlignment="1" applyProtection="1"/>
    <xf numFmtId="0" fontId="5" fillId="18" borderId="1" xfId="0" applyFont="1" applyFill="1" applyBorder="1" applyAlignment="1" applyProtection="1">
      <alignment horizontal="center"/>
    </xf>
    <xf numFmtId="0" fontId="10" fillId="18" borderId="1" xfId="0" applyFont="1" applyFill="1" applyBorder="1" applyAlignment="1" applyProtection="1">
      <alignment horizontal="center"/>
    </xf>
    <xf numFmtId="0" fontId="3" fillId="18" borderId="1" xfId="0" applyFont="1" applyFill="1" applyBorder="1" applyAlignment="1" applyProtection="1">
      <alignment horizontal="center" vertical="center"/>
    </xf>
    <xf numFmtId="0" fontId="5" fillId="18" borderId="0" xfId="0" applyFont="1" applyFill="1" applyBorder="1" applyAlignment="1" applyProtection="1">
      <alignment horizontal="center" vertical="center"/>
    </xf>
    <xf numFmtId="0" fontId="12" fillId="18" borderId="1" xfId="0" applyFont="1" applyFill="1" applyBorder="1" applyAlignment="1" applyProtection="1">
      <alignment horizontal="center" vertical="center"/>
    </xf>
    <xf numFmtId="0" fontId="0" fillId="0" borderId="0" xfId="0" applyAlignment="1">
      <alignment horizontal="center" vertical="center"/>
    </xf>
    <xf numFmtId="0" fontId="0" fillId="18" borderId="0" xfId="0" applyFill="1" applyAlignment="1" applyProtection="1">
      <alignment horizontal="center" vertical="center"/>
    </xf>
    <xf numFmtId="0" fontId="15" fillId="6" borderId="14" xfId="0" applyFont="1" applyFill="1" applyBorder="1" applyAlignment="1" applyProtection="1"/>
    <xf numFmtId="0" fontId="0" fillId="21" borderId="0" xfId="0" applyFill="1" applyProtection="1"/>
    <xf numFmtId="0" fontId="0" fillId="17" borderId="0" xfId="0" applyFill="1" applyAlignment="1">
      <alignment horizontal="center" vertical="center"/>
    </xf>
    <xf numFmtId="0" fontId="17" fillId="17" borderId="0" xfId="0" applyFont="1" applyFill="1"/>
    <xf numFmtId="1" fontId="0" fillId="17" borderId="0" xfId="0" applyNumberFormat="1" applyFill="1"/>
    <xf numFmtId="0" fontId="0" fillId="19" borderId="0" xfId="0" applyFill="1" applyProtection="1"/>
    <xf numFmtId="0" fontId="21" fillId="23" borderId="1" xfId="0" applyFont="1" applyFill="1" applyBorder="1" applyAlignment="1" applyProtection="1">
      <alignment vertical="center" wrapText="1"/>
    </xf>
    <xf numFmtId="0" fontId="21" fillId="23" borderId="1" xfId="0" applyFont="1" applyFill="1" applyBorder="1" applyAlignment="1" applyProtection="1">
      <alignment horizontal="center" vertical="center" wrapText="1"/>
    </xf>
    <xf numFmtId="0" fontId="21" fillId="23" borderId="1" xfId="0" applyFont="1" applyFill="1" applyBorder="1" applyAlignment="1" applyProtection="1">
      <alignment wrapText="1"/>
    </xf>
    <xf numFmtId="0" fontId="0" fillId="23" borderId="1" xfId="0" applyFill="1" applyBorder="1" applyAlignment="1" applyProtection="1">
      <alignment horizontal="center" vertical="center"/>
    </xf>
    <xf numFmtId="0" fontId="0" fillId="23" borderId="1" xfId="0" applyFill="1" applyBorder="1" applyAlignment="1" applyProtection="1">
      <alignment horizontal="center"/>
    </xf>
    <xf numFmtId="0" fontId="0" fillId="0" borderId="1" xfId="0" applyBorder="1" applyAlignment="1" applyProtection="1">
      <alignment vertical="center"/>
    </xf>
    <xf numFmtId="0" fontId="0" fillId="0" borderId="1" xfId="0" applyFill="1" applyBorder="1" applyProtection="1"/>
    <xf numFmtId="0" fontId="0" fillId="0" borderId="1" xfId="0" applyBorder="1" applyProtection="1"/>
    <xf numFmtId="0" fontId="12" fillId="0" borderId="1" xfId="0" applyFont="1" applyFill="1" applyBorder="1" applyAlignment="1" applyProtection="1"/>
    <xf numFmtId="0" fontId="12" fillId="0" borderId="1" xfId="0" applyFont="1" applyFill="1" applyBorder="1" applyProtection="1"/>
    <xf numFmtId="0" fontId="0" fillId="19" borderId="1" xfId="0" applyFill="1" applyBorder="1" applyProtection="1"/>
    <xf numFmtId="0" fontId="0" fillId="19" borderId="1" xfId="0" applyFill="1" applyBorder="1"/>
    <xf numFmtId="0" fontId="35" fillId="0" borderId="0" xfId="0" applyFont="1"/>
    <xf numFmtId="0" fontId="0" fillId="23" borderId="0" xfId="0" applyFill="1" applyProtection="1"/>
    <xf numFmtId="0" fontId="35" fillId="0" borderId="0" xfId="0" applyFont="1" applyAlignment="1">
      <alignment vertical="center"/>
    </xf>
    <xf numFmtId="0" fontId="35" fillId="19" borderId="0" xfId="0" applyFont="1" applyFill="1"/>
    <xf numFmtId="9" fontId="0" fillId="19" borderId="1" xfId="0" applyNumberFormat="1" applyFill="1" applyBorder="1" applyProtection="1"/>
    <xf numFmtId="0" fontId="21" fillId="19" borderId="1" xfId="0" applyFont="1" applyFill="1" applyBorder="1" applyProtection="1"/>
    <xf numFmtId="0" fontId="3" fillId="19" borderId="1" xfId="0" applyFont="1" applyFill="1" applyBorder="1" applyProtection="1"/>
    <xf numFmtId="0" fontId="0" fillId="19" borderId="10" xfId="0" applyFill="1" applyBorder="1" applyAlignment="1" applyProtection="1">
      <alignment horizontal="center"/>
    </xf>
    <xf numFmtId="0" fontId="0" fillId="23" borderId="3" xfId="0" applyFill="1" applyBorder="1" applyAlignment="1" applyProtection="1">
      <alignment horizontal="center" vertical="center"/>
    </xf>
    <xf numFmtId="0" fontId="0" fillId="23" borderId="12" xfId="0" applyFill="1" applyBorder="1" applyAlignment="1" applyProtection="1">
      <alignment horizontal="center" vertical="center"/>
    </xf>
    <xf numFmtId="0" fontId="0" fillId="23" borderId="9" xfId="0" applyFill="1" applyBorder="1" applyAlignment="1" applyProtection="1">
      <alignment horizontal="center" vertical="center"/>
    </xf>
    <xf numFmtId="0" fontId="0" fillId="6" borderId="4" xfId="0" applyFill="1" applyBorder="1" applyAlignment="1" applyProtection="1">
      <alignment horizontal="center"/>
    </xf>
    <xf numFmtId="0" fontId="0" fillId="6" borderId="7" xfId="0" applyFill="1" applyBorder="1" applyAlignment="1" applyProtection="1">
      <alignment horizontal="center"/>
    </xf>
    <xf numFmtId="0" fontId="0" fillId="23" borderId="4" xfId="0" applyFill="1" applyBorder="1" applyAlignment="1" applyProtection="1"/>
    <xf numFmtId="0" fontId="0" fillId="23" borderId="12" xfId="0" applyFill="1" applyBorder="1" applyProtection="1"/>
    <xf numFmtId="0" fontId="0" fillId="17" borderId="0" xfId="0" applyFill="1" applyProtection="1"/>
    <xf numFmtId="0" fontId="0" fillId="17" borderId="0" xfId="0" applyFill="1" applyAlignment="1" applyProtection="1">
      <alignment horizontal="center" vertical="center"/>
    </xf>
    <xf numFmtId="0" fontId="0" fillId="17" borderId="0" xfId="0" applyFill="1" applyBorder="1" applyProtection="1"/>
    <xf numFmtId="0" fontId="3" fillId="17" borderId="0" xfId="0" applyFont="1" applyFill="1" applyBorder="1" applyAlignment="1" applyProtection="1"/>
    <xf numFmtId="0" fontId="10" fillId="17" borderId="0" xfId="0" applyFont="1" applyFill="1" applyBorder="1" applyAlignment="1" applyProtection="1"/>
    <xf numFmtId="0" fontId="5" fillId="17" borderId="0" xfId="0" applyFont="1" applyFill="1" applyBorder="1" applyAlignment="1" applyProtection="1">
      <alignment horizontal="center"/>
    </xf>
    <xf numFmtId="0" fontId="12" fillId="17" borderId="0" xfId="0" applyFont="1" applyFill="1" applyBorder="1" applyAlignment="1" applyProtection="1"/>
    <xf numFmtId="0" fontId="12" fillId="17" borderId="0" xfId="0" applyFont="1" applyFill="1" applyBorder="1" applyAlignment="1" applyProtection="1">
      <alignment vertical="center"/>
    </xf>
    <xf numFmtId="0" fontId="3" fillId="17" borderId="0" xfId="0" applyFont="1" applyFill="1" applyAlignment="1" applyProtection="1">
      <alignment horizontal="center" vertical="center"/>
    </xf>
    <xf numFmtId="0" fontId="0" fillId="17" borderId="0" xfId="0" applyFill="1" applyAlignment="1" applyProtection="1"/>
    <xf numFmtId="0" fontId="0" fillId="17" borderId="1" xfId="0" applyFill="1" applyBorder="1" applyProtection="1"/>
    <xf numFmtId="0" fontId="6" fillId="17" borderId="0" xfId="0" applyFont="1" applyFill="1" applyProtection="1"/>
    <xf numFmtId="0" fontId="19" fillId="17" borderId="0" xfId="0" applyFont="1" applyFill="1" applyAlignment="1" applyProtection="1">
      <alignment horizontal="center" vertical="center"/>
    </xf>
    <xf numFmtId="1" fontId="3" fillId="17" borderId="8" xfId="0" applyNumberFormat="1" applyFont="1" applyFill="1" applyBorder="1" applyAlignment="1" applyProtection="1">
      <alignment horizontal="center"/>
      <protection locked="0"/>
    </xf>
    <xf numFmtId="0" fontId="16" fillId="17" borderId="0" xfId="1" applyFont="1" applyFill="1" applyBorder="1" applyAlignment="1" applyProtection="1">
      <alignment horizontal="center" vertical="center" wrapText="1"/>
    </xf>
    <xf numFmtId="0" fontId="10" fillId="17" borderId="0" xfId="0" applyFont="1" applyFill="1" applyProtection="1"/>
    <xf numFmtId="0" fontId="0" fillId="17" borderId="2" xfId="0" applyFill="1" applyBorder="1" applyProtection="1"/>
    <xf numFmtId="1" fontId="0" fillId="17" borderId="2" xfId="0" applyNumberFormat="1" applyFill="1" applyBorder="1" applyProtection="1"/>
    <xf numFmtId="1" fontId="0" fillId="17" borderId="2" xfId="0" applyNumberFormat="1" applyFill="1" applyBorder="1" applyAlignment="1" applyProtection="1">
      <alignment horizontal="left"/>
    </xf>
    <xf numFmtId="0" fontId="0" fillId="17" borderId="33" xfId="0" applyFill="1" applyBorder="1" applyProtection="1"/>
    <xf numFmtId="0" fontId="0" fillId="17" borderId="0" xfId="0" applyFill="1" applyBorder="1" applyAlignment="1" applyProtection="1">
      <alignment horizontal="center"/>
    </xf>
    <xf numFmtId="0" fontId="0" fillId="17" borderId="25" xfId="0" applyFill="1" applyBorder="1" applyAlignment="1" applyProtection="1">
      <alignment horizontal="center"/>
    </xf>
    <xf numFmtId="0" fontId="0" fillId="17" borderId="8" xfId="0" applyFill="1" applyBorder="1" applyAlignment="1" applyProtection="1">
      <alignment horizontal="center"/>
    </xf>
    <xf numFmtId="9" fontId="0" fillId="17" borderId="0" xfId="0" applyNumberFormat="1" applyFill="1" applyProtection="1"/>
    <xf numFmtId="1" fontId="0" fillId="17" borderId="1" xfId="0" applyNumberFormat="1" applyFill="1" applyBorder="1" applyProtection="1"/>
    <xf numFmtId="1" fontId="0" fillId="17" borderId="0" xfId="0" applyNumberFormat="1" applyFill="1" applyProtection="1"/>
    <xf numFmtId="0" fontId="21" fillId="17" borderId="31" xfId="0" applyFont="1" applyFill="1" applyBorder="1" applyProtection="1"/>
    <xf numFmtId="1" fontId="0" fillId="17" borderId="32" xfId="0" applyNumberFormat="1" applyFill="1" applyBorder="1" applyProtection="1"/>
    <xf numFmtId="0" fontId="0" fillId="17" borderId="10" xfId="0" applyFill="1" applyBorder="1" applyProtection="1"/>
    <xf numFmtId="0" fontId="0" fillId="17" borderId="10" xfId="0" applyFill="1" applyBorder="1" applyAlignment="1" applyProtection="1">
      <alignment horizontal="center"/>
    </xf>
    <xf numFmtId="0" fontId="17" fillId="17" borderId="0" xfId="0" applyFont="1" applyFill="1" applyAlignment="1" applyProtection="1">
      <alignment wrapText="1"/>
    </xf>
    <xf numFmtId="0" fontId="21" fillId="17" borderId="0" xfId="0" applyFont="1" applyFill="1" applyProtection="1"/>
    <xf numFmtId="0" fontId="17" fillId="17" borderId="1" xfId="0" applyFont="1" applyFill="1" applyBorder="1" applyProtection="1"/>
    <xf numFmtId="0" fontId="0" fillId="17" borderId="8" xfId="0" applyFill="1" applyBorder="1" applyAlignment="1" applyProtection="1"/>
    <xf numFmtId="1" fontId="0" fillId="17" borderId="0" xfId="0" applyNumberFormat="1" applyFill="1" applyBorder="1" applyAlignment="1" applyProtection="1">
      <alignment horizontal="right" vertical="center"/>
    </xf>
    <xf numFmtId="0" fontId="0" fillId="17" borderId="3" xfId="0" applyFill="1" applyBorder="1" applyProtection="1"/>
    <xf numFmtId="0" fontId="0" fillId="17" borderId="7" xfId="0" applyFill="1" applyBorder="1" applyProtection="1"/>
    <xf numFmtId="0" fontId="0" fillId="17" borderId="6" xfId="0" applyFill="1" applyBorder="1" applyAlignment="1" applyProtection="1">
      <alignment horizontal="center" vertical="center"/>
    </xf>
    <xf numFmtId="0" fontId="0" fillId="17" borderId="1" xfId="0" applyFill="1" applyBorder="1" applyAlignment="1" applyProtection="1">
      <alignment horizontal="center" vertical="center"/>
    </xf>
    <xf numFmtId="0" fontId="0" fillId="17" borderId="5" xfId="0" applyFill="1" applyBorder="1" applyProtection="1"/>
    <xf numFmtId="0" fontId="17" fillId="17" borderId="2" xfId="0" applyFont="1" applyFill="1" applyBorder="1" applyAlignment="1" applyProtection="1">
      <alignment wrapText="1"/>
    </xf>
    <xf numFmtId="0" fontId="0" fillId="17" borderId="23" xfId="0" applyFill="1" applyBorder="1" applyProtection="1"/>
    <xf numFmtId="0" fontId="0" fillId="17" borderId="30" xfId="0" applyFill="1" applyBorder="1" applyProtection="1"/>
    <xf numFmtId="0" fontId="0" fillId="17" borderId="1" xfId="0" applyFill="1" applyBorder="1" applyAlignment="1" applyProtection="1"/>
    <xf numFmtId="0" fontId="0" fillId="17" borderId="19" xfId="0" applyFill="1" applyBorder="1" applyAlignment="1" applyProtection="1"/>
    <xf numFmtId="0" fontId="0" fillId="17" borderId="10" xfId="0" applyFill="1" applyBorder="1" applyAlignment="1" applyProtection="1"/>
    <xf numFmtId="0" fontId="3" fillId="17" borderId="1" xfId="0" applyFont="1" applyFill="1" applyBorder="1" applyProtection="1"/>
    <xf numFmtId="0" fontId="23" fillId="17" borderId="0" xfId="0" applyFont="1" applyFill="1" applyProtection="1"/>
    <xf numFmtId="0" fontId="0" fillId="17" borderId="0" xfId="0" applyFill="1" applyAlignment="1">
      <alignment horizontal="center"/>
    </xf>
    <xf numFmtId="0" fontId="8" fillId="24" borderId="0" xfId="0" applyFont="1" applyFill="1" applyBorder="1" applyAlignment="1" applyProtection="1">
      <alignment horizontal="center" vertical="center"/>
    </xf>
    <xf numFmtId="0" fontId="8" fillId="17" borderId="0" xfId="0" applyFont="1" applyFill="1" applyBorder="1" applyAlignment="1" applyProtection="1">
      <alignment horizontal="center" vertical="center"/>
    </xf>
    <xf numFmtId="0" fontId="15" fillId="17" borderId="0" xfId="0" applyFont="1" applyFill="1"/>
    <xf numFmtId="0" fontId="12" fillId="17" borderId="0" xfId="0" applyFont="1" applyFill="1" applyBorder="1" applyAlignment="1" applyProtection="1">
      <alignment horizontal="center"/>
      <protection locked="0"/>
    </xf>
    <xf numFmtId="0" fontId="32" fillId="17" borderId="0" xfId="0" applyFont="1" applyFill="1" applyBorder="1" applyAlignment="1" applyProtection="1">
      <alignment horizontal="center" vertical="center"/>
    </xf>
    <xf numFmtId="1" fontId="10" fillId="17" borderId="0" xfId="0" applyNumberFormat="1" applyFont="1" applyFill="1" applyBorder="1" applyAlignment="1" applyProtection="1">
      <alignment horizontal="center" vertical="center"/>
      <protection locked="0"/>
    </xf>
    <xf numFmtId="0" fontId="10" fillId="17" borderId="0" xfId="0" applyFont="1" applyFill="1" applyBorder="1" applyAlignment="1" applyProtection="1">
      <alignment horizontal="center" vertical="center"/>
    </xf>
    <xf numFmtId="1" fontId="10" fillId="17" borderId="0" xfId="0" applyNumberFormat="1" applyFont="1" applyFill="1" applyBorder="1" applyAlignment="1" applyProtection="1">
      <alignment horizontal="center" vertical="center"/>
    </xf>
    <xf numFmtId="1" fontId="46" fillId="17" borderId="0" xfId="0" applyNumberFormat="1" applyFont="1" applyFill="1" applyBorder="1" applyAlignment="1" applyProtection="1">
      <alignment horizontal="center" vertical="center"/>
    </xf>
    <xf numFmtId="1" fontId="49" fillId="17" borderId="0" xfId="0" applyNumberFormat="1" applyFont="1" applyFill="1" applyBorder="1" applyAlignment="1" applyProtection="1">
      <alignment horizontal="center" vertical="center"/>
      <protection locked="0"/>
    </xf>
    <xf numFmtId="1" fontId="12" fillId="17" borderId="0" xfId="0" applyNumberFormat="1" applyFont="1" applyFill="1" applyBorder="1" applyAlignment="1" applyProtection="1">
      <alignment horizontal="center" vertical="center"/>
      <protection locked="0"/>
    </xf>
    <xf numFmtId="1" fontId="46" fillId="17" borderId="0" xfId="0" applyNumberFormat="1" applyFont="1" applyFill="1" applyBorder="1" applyAlignment="1" applyProtection="1">
      <alignment horizontal="center" vertical="center"/>
      <protection locked="0"/>
    </xf>
    <xf numFmtId="1" fontId="48" fillId="17" borderId="0" xfId="0" applyNumberFormat="1" applyFont="1" applyFill="1" applyBorder="1" applyAlignment="1" applyProtection="1">
      <alignment horizontal="center" vertical="center"/>
    </xf>
    <xf numFmtId="0" fontId="2" fillId="29" borderId="0" xfId="0" applyFont="1" applyFill="1" applyBorder="1" applyAlignment="1" applyProtection="1">
      <alignment horizontal="center" vertical="center"/>
    </xf>
    <xf numFmtId="0" fontId="0" fillId="29" borderId="0" xfId="0" applyFill="1" applyBorder="1" applyAlignment="1" applyProtection="1">
      <alignment horizontal="center" vertical="top"/>
    </xf>
    <xf numFmtId="0" fontId="0" fillId="17" borderId="0" xfId="0" applyFill="1"/>
    <xf numFmtId="0" fontId="0" fillId="23" borderId="0" xfId="0" applyFill="1" applyBorder="1" applyAlignment="1" applyProtection="1"/>
    <xf numFmtId="0" fontId="13" fillId="17" borderId="0" xfId="0" applyFont="1" applyFill="1" applyBorder="1" applyAlignment="1" applyProtection="1">
      <alignment vertical="center"/>
    </xf>
    <xf numFmtId="0" fontId="0" fillId="17" borderId="0" xfId="0" applyFont="1" applyFill="1" applyBorder="1" applyAlignment="1" applyProtection="1">
      <alignment vertical="top"/>
    </xf>
    <xf numFmtId="0" fontId="0" fillId="24" borderId="0" xfId="0" applyFill="1"/>
    <xf numFmtId="0" fontId="0" fillId="6" borderId="4" xfId="0" applyFill="1" applyBorder="1" applyAlignment="1" applyProtection="1"/>
    <xf numFmtId="0" fontId="0" fillId="4" borderId="0" xfId="0" applyFill="1" applyProtection="1"/>
    <xf numFmtId="0" fontId="12" fillId="4" borderId="0" xfId="0" applyFont="1" applyFill="1" applyAlignment="1" applyProtection="1">
      <alignment horizontal="center" vertical="center" wrapText="1"/>
    </xf>
    <xf numFmtId="1" fontId="3" fillId="32" borderId="1" xfId="0" applyNumberFormat="1" applyFont="1" applyFill="1" applyBorder="1" applyProtection="1">
      <protection locked="0"/>
    </xf>
    <xf numFmtId="1" fontId="3" fillId="32" borderId="1" xfId="0" applyNumberFormat="1" applyFont="1" applyFill="1" applyBorder="1" applyAlignment="1" applyProtection="1">
      <alignment horizontal="center" vertical="center"/>
      <protection locked="0"/>
    </xf>
    <xf numFmtId="1" fontId="3" fillId="32" borderId="1" xfId="0" applyNumberFormat="1" applyFont="1" applyFill="1" applyBorder="1" applyProtection="1"/>
    <xf numFmtId="0" fontId="3" fillId="34" borderId="1" xfId="0" applyNumberFormat="1" applyFont="1" applyFill="1" applyBorder="1" applyProtection="1"/>
    <xf numFmtId="0" fontId="3" fillId="34" borderId="1" xfId="0" applyFont="1" applyFill="1" applyBorder="1" applyAlignment="1" applyProtection="1">
      <alignment horizontal="center" vertical="center"/>
    </xf>
    <xf numFmtId="1" fontId="3" fillId="34" borderId="1" xfId="0" applyNumberFormat="1" applyFont="1" applyFill="1" applyBorder="1" applyProtection="1"/>
    <xf numFmtId="0" fontId="3" fillId="34" borderId="1" xfId="0" applyFont="1" applyFill="1" applyBorder="1" applyAlignment="1" applyProtection="1">
      <alignment horizontal="center" vertical="center"/>
      <protection locked="0"/>
    </xf>
    <xf numFmtId="17" fontId="3" fillId="34" borderId="1" xfId="0" applyNumberFormat="1" applyFont="1" applyFill="1" applyBorder="1" applyAlignment="1" applyProtection="1">
      <alignment wrapText="1"/>
    </xf>
    <xf numFmtId="1" fontId="3" fillId="34" borderId="1" xfId="0" applyNumberFormat="1" applyFont="1" applyFill="1" applyBorder="1" applyAlignment="1" applyProtection="1">
      <alignment wrapText="1"/>
    </xf>
    <xf numFmtId="1" fontId="3" fillId="34" borderId="9" xfId="0" applyNumberFormat="1" applyFont="1" applyFill="1" applyBorder="1" applyAlignment="1" applyProtection="1"/>
    <xf numFmtId="1" fontId="3" fillId="34" borderId="1" xfId="0" applyNumberFormat="1" applyFont="1" applyFill="1" applyBorder="1" applyAlignment="1" applyProtection="1"/>
    <xf numFmtId="0" fontId="22" fillId="34" borderId="9" xfId="0" applyFont="1" applyFill="1" applyBorder="1" applyAlignment="1" applyProtection="1">
      <alignment vertical="center"/>
    </xf>
    <xf numFmtId="0" fontId="3" fillId="35" borderId="8" xfId="0" applyFont="1" applyFill="1" applyBorder="1" applyAlignment="1" applyProtection="1"/>
    <xf numFmtId="0" fontId="12" fillId="35" borderId="8" xfId="0" applyFont="1" applyFill="1" applyBorder="1" applyAlignment="1" applyProtection="1"/>
    <xf numFmtId="0" fontId="3" fillId="35" borderId="5" xfId="0" applyFont="1" applyFill="1" applyBorder="1" applyProtection="1"/>
    <xf numFmtId="0" fontId="3" fillId="35" borderId="5" xfId="0" applyFont="1" applyFill="1" applyBorder="1" applyAlignment="1" applyProtection="1">
      <alignment horizontal="right"/>
    </xf>
    <xf numFmtId="0" fontId="12" fillId="35" borderId="5" xfId="0" applyFont="1" applyFill="1" applyBorder="1" applyAlignment="1" applyProtection="1">
      <alignment vertical="center"/>
    </xf>
    <xf numFmtId="0" fontId="12" fillId="35" borderId="33" xfId="0" applyFont="1" applyFill="1" applyBorder="1" applyAlignment="1" applyProtection="1">
      <alignment vertical="center"/>
    </xf>
    <xf numFmtId="0" fontId="12" fillId="35" borderId="0" xfId="0" applyFont="1" applyFill="1" applyBorder="1" applyAlignment="1" applyProtection="1">
      <alignment vertical="center"/>
    </xf>
    <xf numFmtId="0" fontId="47" fillId="34" borderId="12" xfId="0" applyFont="1" applyFill="1" applyBorder="1" applyAlignment="1" applyProtection="1">
      <alignment vertical="center" wrapText="1"/>
    </xf>
    <xf numFmtId="0" fontId="47" fillId="34" borderId="6" xfId="0" applyFont="1" applyFill="1" applyBorder="1" applyAlignment="1" applyProtection="1">
      <alignment vertical="center" wrapText="1"/>
    </xf>
    <xf numFmtId="0" fontId="0" fillId="17" borderId="0" xfId="0" applyFill="1" applyAlignment="1">
      <alignment horizontal="center"/>
    </xf>
    <xf numFmtId="0" fontId="0" fillId="6" borderId="0" xfId="0" applyFill="1" applyAlignment="1">
      <alignment horizontal="center"/>
    </xf>
    <xf numFmtId="0" fontId="3" fillId="6" borderId="0" xfId="0" applyFont="1" applyFill="1" applyAlignment="1">
      <alignment horizontal="center"/>
    </xf>
    <xf numFmtId="0" fontId="0" fillId="17" borderId="0" xfId="0" applyFill="1"/>
    <xf numFmtId="0" fontId="3" fillId="6" borderId="0" xfId="0" applyFont="1" applyFill="1" applyAlignment="1">
      <alignment horizontal="center"/>
    </xf>
    <xf numFmtId="0" fontId="0" fillId="17" borderId="0" xfId="0" applyFill="1"/>
    <xf numFmtId="0" fontId="62" fillId="6" borderId="0" xfId="0" applyFont="1" applyFill="1" applyBorder="1" applyAlignment="1">
      <alignment horizontal="left" vertical="center"/>
    </xf>
    <xf numFmtId="0" fontId="3" fillId="6" borderId="0" xfId="0" applyFont="1" applyFill="1"/>
    <xf numFmtId="0" fontId="62" fillId="6" borderId="0" xfId="0" applyFont="1" applyFill="1" applyBorder="1" applyAlignment="1">
      <alignment vertical="center"/>
    </xf>
    <xf numFmtId="0" fontId="10" fillId="6" borderId="0" xfId="0" applyFont="1" applyFill="1" applyAlignment="1">
      <alignment horizontal="center"/>
    </xf>
    <xf numFmtId="0" fontId="12" fillId="6" borderId="0" xfId="0" applyFont="1" applyFill="1" applyAlignment="1">
      <alignment vertical="center"/>
    </xf>
    <xf numFmtId="0" fontId="10" fillId="6" borderId="0" xfId="0" applyFont="1" applyFill="1" applyAlignment="1">
      <alignment vertical="center"/>
    </xf>
    <xf numFmtId="0" fontId="47" fillId="6" borderId="0" xfId="0" applyFont="1" applyFill="1" applyAlignment="1">
      <alignment horizontal="center"/>
    </xf>
    <xf numFmtId="1" fontId="10" fillId="6" borderId="0" xfId="0" applyNumberFormat="1" applyFont="1" applyFill="1" applyAlignment="1">
      <alignment horizontal="center"/>
    </xf>
    <xf numFmtId="1" fontId="3" fillId="34" borderId="2" xfId="0" applyNumberFormat="1" applyFont="1" applyFill="1" applyBorder="1" applyAlignment="1" applyProtection="1"/>
    <xf numFmtId="0" fontId="3" fillId="17" borderId="3" xfId="0" applyFont="1" applyFill="1" applyBorder="1" applyProtection="1"/>
    <xf numFmtId="0" fontId="3" fillId="17" borderId="8" xfId="0" applyFont="1" applyFill="1" applyBorder="1" applyProtection="1"/>
    <xf numFmtId="0" fontId="0" fillId="27" borderId="0" xfId="0" applyFill="1"/>
    <xf numFmtId="0" fontId="15" fillId="27" borderId="0" xfId="0" applyFont="1" applyFill="1"/>
    <xf numFmtId="0" fontId="0" fillId="27" borderId="0" xfId="0" applyFill="1" applyAlignment="1">
      <alignment horizontal="center"/>
    </xf>
    <xf numFmtId="1" fontId="3" fillId="32" borderId="1" xfId="0" applyNumberFormat="1" applyFont="1" applyFill="1" applyBorder="1" applyAlignment="1" applyProtection="1">
      <alignment horizontal="center"/>
      <protection locked="0"/>
    </xf>
    <xf numFmtId="0" fontId="12" fillId="32" borderId="1" xfId="0" applyFont="1" applyFill="1" applyBorder="1" applyAlignment="1" applyProtection="1">
      <alignment horizontal="right"/>
    </xf>
    <xf numFmtId="1" fontId="12" fillId="32" borderId="1" xfId="0" applyNumberFormat="1" applyFont="1" applyFill="1" applyBorder="1" applyAlignment="1" applyProtection="1">
      <alignment horizontal="right"/>
    </xf>
    <xf numFmtId="0" fontId="0" fillId="34" borderId="1" xfId="0" applyFill="1" applyBorder="1" applyProtection="1"/>
    <xf numFmtId="0" fontId="0" fillId="0" borderId="10" xfId="0" applyFont="1" applyBorder="1" applyProtection="1"/>
    <xf numFmtId="0" fontId="15" fillId="0" borderId="10" xfId="0" applyFont="1" applyBorder="1" applyProtection="1"/>
    <xf numFmtId="0" fontId="15" fillId="0" borderId="10" xfId="0" applyFont="1" applyBorder="1" applyAlignment="1" applyProtection="1"/>
    <xf numFmtId="0" fontId="15" fillId="0" borderId="10" xfId="0" applyFont="1" applyFill="1" applyBorder="1" applyAlignment="1" applyProtection="1"/>
    <xf numFmtId="0" fontId="0" fillId="19" borderId="1" xfId="0" applyNumberFormat="1" applyFill="1" applyBorder="1"/>
    <xf numFmtId="0" fontId="0" fillId="19" borderId="1" xfId="0" applyFill="1" applyBorder="1" applyAlignment="1" applyProtection="1">
      <alignment horizontal="center"/>
    </xf>
    <xf numFmtId="0" fontId="21" fillId="19" borderId="1" xfId="0" applyFont="1" applyFill="1" applyBorder="1" applyAlignment="1" applyProtection="1">
      <alignment horizontal="center"/>
    </xf>
    <xf numFmtId="0" fontId="3" fillId="19" borderId="1" xfId="0" applyFont="1" applyFill="1" applyBorder="1" applyAlignment="1" applyProtection="1">
      <alignment horizontal="center"/>
    </xf>
    <xf numFmtId="0" fontId="3" fillId="19" borderId="1" xfId="0" applyNumberFormat="1" applyFont="1" applyFill="1" applyBorder="1"/>
    <xf numFmtId="0" fontId="3" fillId="19" borderId="10" xfId="0" applyFont="1" applyFill="1" applyBorder="1" applyAlignment="1" applyProtection="1">
      <alignment horizontal="center"/>
    </xf>
    <xf numFmtId="1" fontId="0" fillId="19" borderId="1" xfId="0" applyNumberFormat="1" applyFill="1" applyBorder="1" applyProtection="1"/>
    <xf numFmtId="0" fontId="15" fillId="6" borderId="0" xfId="0" applyFont="1" applyFill="1" applyBorder="1" applyAlignment="1" applyProtection="1"/>
    <xf numFmtId="0" fontId="15" fillId="6" borderId="11" xfId="0" applyFont="1" applyFill="1" applyBorder="1" applyAlignment="1" applyProtection="1"/>
    <xf numFmtId="0" fontId="15" fillId="6" borderId="0" xfId="0" applyFont="1" applyFill="1" applyBorder="1" applyProtection="1"/>
    <xf numFmtId="0" fontId="15" fillId="6" borderId="18" xfId="0" applyFont="1" applyFill="1" applyBorder="1" applyProtection="1"/>
    <xf numFmtId="0" fontId="15" fillId="6" borderId="14" xfId="0" applyFont="1" applyFill="1" applyBorder="1" applyAlignment="1" applyProtection="1"/>
    <xf numFmtId="0" fontId="15" fillId="6" borderId="15" xfId="0" applyFont="1" applyFill="1" applyBorder="1" applyAlignment="1" applyProtection="1"/>
    <xf numFmtId="0" fontId="15" fillId="6" borderId="24" xfId="0" applyFont="1" applyFill="1" applyBorder="1" applyProtection="1"/>
    <xf numFmtId="0" fontId="12" fillId="6" borderId="42" xfId="0" applyFont="1" applyFill="1" applyBorder="1" applyAlignment="1" applyProtection="1"/>
    <xf numFmtId="0" fontId="12" fillId="6" borderId="15" xfId="0" applyFont="1" applyFill="1" applyBorder="1" applyAlignment="1" applyProtection="1"/>
    <xf numFmtId="0" fontId="5" fillId="6" borderId="0" xfId="0" applyFont="1" applyFill="1" applyBorder="1" applyProtection="1"/>
    <xf numFmtId="0" fontId="0" fillId="17" borderId="0" xfId="0" applyFill="1"/>
    <xf numFmtId="0" fontId="7" fillId="42" borderId="8" xfId="0" applyFont="1" applyFill="1" applyBorder="1" applyAlignment="1" applyProtection="1">
      <alignment horizontal="center"/>
    </xf>
    <xf numFmtId="0" fontId="7" fillId="42" borderId="0" xfId="0" applyFont="1" applyFill="1" applyBorder="1" applyAlignment="1" applyProtection="1">
      <alignment horizontal="center"/>
    </xf>
    <xf numFmtId="0" fontId="41" fillId="43" borderId="1" xfId="0" applyFont="1" applyFill="1" applyBorder="1"/>
    <xf numFmtId="0" fontId="36" fillId="32" borderId="1" xfId="0" applyFont="1" applyFill="1" applyBorder="1" applyAlignment="1" applyProtection="1">
      <protection locked="0"/>
    </xf>
    <xf numFmtId="0" fontId="35" fillId="32" borderId="1" xfId="0" applyFont="1" applyFill="1" applyBorder="1" applyProtection="1">
      <protection locked="0"/>
    </xf>
    <xf numFmtId="0" fontId="37" fillId="32" borderId="1" xfId="0" applyFont="1" applyFill="1" applyBorder="1" applyAlignment="1" applyProtection="1">
      <alignment horizontal="center" vertical="center"/>
      <protection locked="0"/>
    </xf>
    <xf numFmtId="0" fontId="7" fillId="17" borderId="0" xfId="0" applyFont="1" applyFill="1" applyBorder="1" applyAlignment="1" applyProtection="1"/>
    <xf numFmtId="0" fontId="35" fillId="17" borderId="0" xfId="0" applyFont="1" applyFill="1"/>
    <xf numFmtId="0" fontId="64" fillId="17" borderId="0" xfId="0" applyFont="1" applyFill="1" applyBorder="1" applyAlignment="1" applyProtection="1"/>
    <xf numFmtId="0" fontId="35" fillId="17" borderId="0" xfId="0" applyFont="1" applyFill="1" applyAlignment="1">
      <alignment vertical="center"/>
    </xf>
    <xf numFmtId="0" fontId="35" fillId="17" borderId="0" xfId="0" applyFont="1" applyFill="1" applyAlignment="1">
      <alignment horizontal="center" vertical="center"/>
    </xf>
    <xf numFmtId="0" fontId="37" fillId="17" borderId="0" xfId="0" applyFont="1" applyFill="1" applyAlignment="1">
      <alignment horizontal="center"/>
    </xf>
    <xf numFmtId="16" fontId="37" fillId="17" borderId="1" xfId="0" applyNumberFormat="1" applyFont="1" applyFill="1" applyBorder="1" applyAlignment="1">
      <alignment horizontal="center"/>
    </xf>
    <xf numFmtId="0" fontId="35" fillId="17" borderId="1" xfId="0" applyFont="1" applyFill="1" applyBorder="1"/>
    <xf numFmtId="0" fontId="35" fillId="17" borderId="4" xfId="0" applyFont="1" applyFill="1" applyBorder="1"/>
    <xf numFmtId="0" fontId="35" fillId="17" borderId="7" xfId="0" applyFont="1" applyFill="1" applyBorder="1"/>
    <xf numFmtId="0" fontId="35" fillId="17" borderId="0" xfId="0" applyFont="1" applyFill="1" applyBorder="1"/>
    <xf numFmtId="0" fontId="35" fillId="17" borderId="11" xfId="0" applyFont="1" applyFill="1" applyBorder="1"/>
    <xf numFmtId="0" fontId="35" fillId="17" borderId="6" xfId="0" applyFont="1" applyFill="1" applyBorder="1"/>
    <xf numFmtId="0" fontId="35" fillId="17" borderId="25" xfId="0" applyFont="1" applyFill="1" applyBorder="1"/>
    <xf numFmtId="0" fontId="36" fillId="17" borderId="0" xfId="0" applyFont="1" applyFill="1" applyBorder="1" applyAlignment="1" applyProtection="1"/>
    <xf numFmtId="0" fontId="35" fillId="17" borderId="0" xfId="0" applyFont="1" applyFill="1" applyBorder="1" applyAlignment="1" applyProtection="1"/>
    <xf numFmtId="0" fontId="34" fillId="17" borderId="0" xfId="0" applyFont="1" applyFill="1" applyProtection="1"/>
    <xf numFmtId="0" fontId="0" fillId="17" borderId="1" xfId="0" applyFill="1" applyBorder="1"/>
    <xf numFmtId="0" fontId="0" fillId="17" borderId="1" xfId="0" applyFill="1" applyBorder="1" applyAlignment="1" applyProtection="1">
      <alignment horizontal="center"/>
    </xf>
    <xf numFmtId="0" fontId="0" fillId="17" borderId="1" xfId="0" applyFill="1" applyBorder="1" applyAlignment="1" applyProtection="1">
      <alignment horizontal="right"/>
    </xf>
    <xf numFmtId="0" fontId="3" fillId="17" borderId="0" xfId="0" applyFont="1" applyFill="1" applyProtection="1"/>
    <xf numFmtId="0" fontId="3" fillId="17" borderId="1" xfId="0" applyFont="1" applyFill="1" applyBorder="1" applyAlignment="1" applyProtection="1">
      <alignment horizontal="right"/>
    </xf>
    <xf numFmtId="9" fontId="0" fillId="17" borderId="1" xfId="0" applyNumberFormat="1" applyFill="1" applyBorder="1" applyProtection="1"/>
    <xf numFmtId="0" fontId="0" fillId="17" borderId="1" xfId="0" applyNumberFormat="1" applyFill="1" applyBorder="1"/>
    <xf numFmtId="0" fontId="21" fillId="17" borderId="1" xfId="0" applyFont="1" applyFill="1" applyBorder="1" applyProtection="1"/>
    <xf numFmtId="0" fontId="21" fillId="17" borderId="1" xfId="0" applyFont="1" applyFill="1" applyBorder="1" applyAlignment="1" applyProtection="1">
      <alignment horizontal="center"/>
    </xf>
    <xf numFmtId="0" fontId="3" fillId="17" borderId="10" xfId="0" applyFont="1" applyFill="1" applyBorder="1" applyAlignment="1" applyProtection="1">
      <alignment horizontal="center"/>
    </xf>
    <xf numFmtId="0" fontId="3" fillId="17" borderId="1" xfId="0" applyFont="1" applyFill="1" applyBorder="1" applyAlignment="1" applyProtection="1">
      <alignment horizontal="center"/>
    </xf>
    <xf numFmtId="0" fontId="3" fillId="17" borderId="1" xfId="0" applyNumberFormat="1" applyFont="1" applyFill="1" applyBorder="1"/>
    <xf numFmtId="0" fontId="0" fillId="41" borderId="5" xfId="0" applyFill="1" applyBorder="1" applyProtection="1"/>
    <xf numFmtId="0" fontId="0" fillId="41" borderId="25" xfId="0" applyFill="1" applyBorder="1" applyProtection="1"/>
    <xf numFmtId="0" fontId="0" fillId="41" borderId="0" xfId="0" applyFill="1" applyProtection="1"/>
    <xf numFmtId="0" fontId="0" fillId="41" borderId="0" xfId="0" applyFill="1"/>
    <xf numFmtId="0" fontId="5" fillId="17" borderId="0" xfId="0" applyFont="1" applyFill="1" applyProtection="1"/>
    <xf numFmtId="0" fontId="15" fillId="17" borderId="0" xfId="0" applyFont="1" applyFill="1" applyProtection="1"/>
    <xf numFmtId="9" fontId="15" fillId="17" borderId="0" xfId="0" applyNumberFormat="1" applyFont="1" applyFill="1" applyProtection="1"/>
    <xf numFmtId="0" fontId="4" fillId="17" borderId="0" xfId="0" applyFont="1" applyFill="1" applyProtection="1"/>
    <xf numFmtId="1" fontId="17" fillId="17" borderId="0" xfId="0" applyNumberFormat="1" applyFont="1" applyFill="1" applyProtection="1"/>
    <xf numFmtId="0" fontId="15" fillId="17" borderId="1" xfId="0" applyFont="1" applyFill="1" applyBorder="1" applyProtection="1"/>
    <xf numFmtId="0" fontId="15" fillId="17" borderId="2" xfId="0" applyFont="1" applyFill="1" applyBorder="1" applyProtection="1"/>
    <xf numFmtId="0" fontId="15" fillId="17" borderId="9" xfId="0" applyFont="1" applyFill="1" applyBorder="1" applyProtection="1"/>
    <xf numFmtId="0" fontId="15" fillId="17" borderId="23" xfId="0" applyFont="1" applyFill="1" applyBorder="1" applyProtection="1"/>
    <xf numFmtId="0" fontId="15" fillId="17" borderId="0" xfId="0" applyFont="1" applyFill="1" applyBorder="1" applyProtection="1"/>
    <xf numFmtId="1" fontId="15" fillId="17" borderId="0" xfId="0" applyNumberFormat="1" applyFont="1" applyFill="1" applyProtection="1"/>
    <xf numFmtId="1" fontId="15" fillId="6" borderId="52" xfId="0" applyNumberFormat="1" applyFont="1" applyFill="1" applyBorder="1" applyAlignment="1" applyProtection="1">
      <alignment horizontal="right"/>
    </xf>
    <xf numFmtId="0" fontId="0" fillId="6" borderId="44" xfId="0" applyFill="1" applyBorder="1" applyProtection="1"/>
    <xf numFmtId="0" fontId="10" fillId="6" borderId="1" xfId="0" applyFont="1" applyFill="1" applyBorder="1" applyAlignment="1" applyProtection="1">
      <alignment horizontal="center"/>
    </xf>
    <xf numFmtId="0" fontId="5" fillId="6" borderId="1" xfId="0" applyFont="1" applyFill="1" applyBorder="1" applyAlignment="1" applyProtection="1">
      <alignment horizontal="center"/>
    </xf>
    <xf numFmtId="17" fontId="4" fillId="6" borderId="0" xfId="0" applyNumberFormat="1" applyFont="1" applyFill="1" applyBorder="1" applyAlignment="1" applyProtection="1">
      <alignment horizontal="center" wrapText="1"/>
    </xf>
    <xf numFmtId="0" fontId="10" fillId="6" borderId="1"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21" fillId="17" borderId="1" xfId="0" applyFont="1" applyFill="1" applyBorder="1"/>
    <xf numFmtId="1" fontId="0" fillId="17" borderId="1" xfId="0" applyNumberFormat="1" applyFill="1" applyBorder="1"/>
    <xf numFmtId="0" fontId="3" fillId="17" borderId="1" xfId="0" applyFont="1" applyFill="1" applyBorder="1"/>
    <xf numFmtId="1" fontId="3" fillId="17" borderId="1" xfId="0" applyNumberFormat="1" applyFont="1" applyFill="1" applyBorder="1"/>
    <xf numFmtId="0" fontId="12" fillId="17" borderId="0" xfId="0" applyFont="1" applyFill="1" applyBorder="1" applyAlignment="1">
      <alignment horizontal="center" vertical="center" wrapText="1"/>
    </xf>
    <xf numFmtId="1" fontId="9" fillId="17" borderId="0" xfId="0" applyNumberFormat="1" applyFont="1" applyFill="1" applyBorder="1" applyAlignment="1" applyProtection="1">
      <alignment vertical="center"/>
      <protection locked="0"/>
    </xf>
    <xf numFmtId="0" fontId="0" fillId="17" borderId="1" xfId="0" applyFill="1" applyBorder="1" applyAlignment="1">
      <alignment horizontal="center"/>
    </xf>
    <xf numFmtId="0" fontId="0" fillId="17" borderId="0" xfId="0" applyFill="1" applyBorder="1" applyAlignment="1">
      <alignment horizontal="center"/>
    </xf>
    <xf numFmtId="0" fontId="5" fillId="6" borderId="49" xfId="0" applyFont="1" applyFill="1" applyBorder="1" applyAlignment="1" applyProtection="1"/>
    <xf numFmtId="0" fontId="5" fillId="6" borderId="52" xfId="0" applyFont="1" applyFill="1" applyBorder="1" applyAlignment="1" applyProtection="1">
      <alignment horizontal="center"/>
      <protection locked="0"/>
    </xf>
    <xf numFmtId="0" fontId="15" fillId="6" borderId="51" xfId="0" applyFont="1" applyFill="1" applyBorder="1" applyProtection="1"/>
    <xf numFmtId="0" fontId="15" fillId="6" borderId="53" xfId="0" applyFont="1" applyFill="1" applyBorder="1" applyAlignment="1" applyProtection="1">
      <alignment horizontal="right"/>
    </xf>
    <xf numFmtId="0" fontId="15" fillId="6" borderId="55" xfId="0" applyFont="1" applyFill="1" applyBorder="1" applyAlignment="1" applyProtection="1">
      <alignment horizontal="right"/>
    </xf>
    <xf numFmtId="0" fontId="15" fillId="6" borderId="56" xfId="0" applyFont="1" applyFill="1" applyBorder="1" applyAlignment="1" applyProtection="1">
      <alignment horizontal="left"/>
    </xf>
    <xf numFmtId="0" fontId="15" fillId="6" borderId="53" xfId="0" applyFont="1" applyFill="1" applyBorder="1" applyAlignment="1" applyProtection="1">
      <alignment horizontal="left"/>
    </xf>
    <xf numFmtId="0" fontId="15" fillId="6" borderId="55" xfId="0" applyFont="1" applyFill="1" applyBorder="1" applyProtection="1"/>
    <xf numFmtId="0" fontId="15" fillId="6" borderId="56" xfId="0" applyFont="1" applyFill="1" applyBorder="1" applyProtection="1"/>
    <xf numFmtId="0" fontId="15" fillId="6" borderId="53" xfId="0" applyFont="1" applyFill="1" applyBorder="1" applyProtection="1"/>
    <xf numFmtId="0" fontId="15" fillId="6" borderId="55" xfId="0" applyFont="1" applyFill="1" applyBorder="1" applyAlignment="1" applyProtection="1">
      <alignment horizontal="left"/>
    </xf>
    <xf numFmtId="0" fontId="15" fillId="6" borderId="54" xfId="0" applyFont="1" applyFill="1" applyBorder="1" applyProtection="1"/>
    <xf numFmtId="0" fontId="12" fillId="6" borderId="52" xfId="0" applyFont="1" applyFill="1" applyBorder="1" applyAlignment="1" applyProtection="1">
      <alignment horizontal="right"/>
    </xf>
    <xf numFmtId="0" fontId="15" fillId="6" borderId="44" xfId="0" applyFont="1" applyFill="1" applyBorder="1" applyProtection="1"/>
    <xf numFmtId="0" fontId="15" fillId="6" borderId="45" xfId="0" applyFont="1" applyFill="1" applyBorder="1" applyProtection="1"/>
    <xf numFmtId="0" fontId="10" fillId="6" borderId="44" xfId="0" applyFont="1" applyFill="1" applyBorder="1" applyAlignment="1" applyProtection="1"/>
    <xf numFmtId="0" fontId="5" fillId="6" borderId="44" xfId="0" applyFont="1" applyFill="1" applyBorder="1" applyProtection="1"/>
    <xf numFmtId="0" fontId="10" fillId="6" borderId="52" xfId="0" applyFont="1" applyFill="1" applyBorder="1" applyAlignment="1" applyProtection="1">
      <alignment horizontal="center"/>
    </xf>
    <xf numFmtId="0" fontId="5" fillId="6" borderId="52" xfId="0" applyFont="1" applyFill="1" applyBorder="1" applyAlignment="1" applyProtection="1">
      <alignment horizontal="center"/>
    </xf>
    <xf numFmtId="0" fontId="15" fillId="6" borderId="52" xfId="0" applyFont="1" applyFill="1" applyBorder="1" applyAlignment="1" applyProtection="1">
      <alignment horizontal="center"/>
    </xf>
    <xf numFmtId="0" fontId="12" fillId="6" borderId="52" xfId="0" applyFont="1" applyFill="1" applyBorder="1" applyAlignment="1" applyProtection="1">
      <alignment horizontal="center"/>
    </xf>
    <xf numFmtId="0" fontId="12" fillId="6" borderId="45" xfId="0" applyFont="1" applyFill="1" applyBorder="1" applyProtection="1"/>
    <xf numFmtId="0" fontId="10" fillId="6" borderId="52" xfId="0" applyFont="1" applyFill="1" applyBorder="1" applyAlignment="1" applyProtection="1">
      <alignment horizontal="center" vertical="center"/>
    </xf>
    <xf numFmtId="0" fontId="5" fillId="6" borderId="52" xfId="0" applyFont="1" applyFill="1" applyBorder="1" applyAlignment="1" applyProtection="1">
      <alignment horizontal="center" vertical="center"/>
    </xf>
    <xf numFmtId="0" fontId="15" fillId="6" borderId="52" xfId="0" applyFont="1" applyFill="1" applyBorder="1" applyAlignment="1" applyProtection="1">
      <alignment horizontal="center" vertical="center"/>
    </xf>
    <xf numFmtId="0" fontId="0" fillId="6" borderId="28" xfId="0" applyFill="1" applyBorder="1" applyProtection="1"/>
    <xf numFmtId="0" fontId="3" fillId="6" borderId="59" xfId="0" applyFont="1" applyFill="1" applyBorder="1" applyAlignment="1" applyProtection="1">
      <alignment horizontal="center" vertical="center"/>
    </xf>
    <xf numFmtId="0" fontId="3" fillId="6" borderId="60" xfId="0" applyFont="1" applyFill="1" applyBorder="1" applyAlignment="1" applyProtection="1">
      <alignment horizontal="center" vertical="center"/>
    </xf>
    <xf numFmtId="0" fontId="3" fillId="32" borderId="30" xfId="0" applyFont="1" applyFill="1" applyBorder="1" applyAlignment="1" applyProtection="1">
      <alignment horizontal="center" vertical="center"/>
      <protection locked="0"/>
    </xf>
    <xf numFmtId="0" fontId="0" fillId="17" borderId="0" xfId="0" applyFill="1" applyProtection="1">
      <protection locked="0"/>
    </xf>
    <xf numFmtId="0" fontId="0" fillId="0" borderId="0" xfId="0" applyAlignment="1">
      <alignment vertical="center"/>
    </xf>
    <xf numFmtId="0" fontId="0" fillId="6" borderId="0" xfId="0" applyFill="1"/>
    <xf numFmtId="0" fontId="0" fillId="6" borderId="0" xfId="0" applyFont="1" applyFill="1" applyAlignment="1">
      <alignment horizontal="center"/>
    </xf>
    <xf numFmtId="0" fontId="0" fillId="6" borderId="0" xfId="0" applyFont="1" applyFill="1" applyAlignment="1"/>
    <xf numFmtId="0" fontId="0" fillId="17" borderId="0" xfId="0" applyFill="1"/>
    <xf numFmtId="0" fontId="25" fillId="6" borderId="44" xfId="0" applyFont="1" applyFill="1" applyBorder="1" applyAlignment="1" applyProtection="1">
      <alignment horizontal="left" vertical="center"/>
    </xf>
    <xf numFmtId="0" fontId="0" fillId="6" borderId="0" xfId="0" applyFill="1" applyBorder="1" applyAlignment="1" applyProtection="1">
      <alignment vertical="center"/>
    </xf>
    <xf numFmtId="0" fontId="0" fillId="6" borderId="0" xfId="0" applyFill="1" applyAlignment="1" applyProtection="1">
      <alignment vertical="center"/>
    </xf>
    <xf numFmtId="0" fontId="0" fillId="6" borderId="0" xfId="0" applyFill="1" applyAlignment="1">
      <alignment vertical="center"/>
    </xf>
    <xf numFmtId="0" fontId="0" fillId="6" borderId="44" xfId="0" applyFill="1" applyBorder="1" applyAlignment="1" applyProtection="1">
      <alignment horizontal="right" vertical="center"/>
    </xf>
    <xf numFmtId="0" fontId="3" fillId="6" borderId="44" xfId="0" applyFont="1" applyFill="1" applyBorder="1" applyAlignment="1">
      <alignment horizontal="center" vertical="center" wrapText="1"/>
    </xf>
    <xf numFmtId="164" fontId="3" fillId="6" borderId="44" xfId="0" applyNumberFormat="1" applyFont="1" applyFill="1" applyBorder="1" applyAlignment="1">
      <alignment horizontal="center" vertical="center"/>
    </xf>
    <xf numFmtId="0" fontId="26" fillId="6" borderId="44" xfId="0" applyFont="1" applyFill="1" applyBorder="1" applyAlignment="1" applyProtection="1">
      <alignment vertical="center"/>
    </xf>
    <xf numFmtId="0" fontId="3" fillId="6" borderId="44" xfId="0" applyFont="1" applyFill="1" applyBorder="1" applyAlignment="1" applyProtection="1">
      <alignment vertical="center"/>
    </xf>
    <xf numFmtId="0" fontId="22" fillId="6" borderId="44" xfId="0" applyFont="1" applyFill="1" applyBorder="1" applyAlignment="1" applyProtection="1">
      <alignment vertical="center"/>
    </xf>
    <xf numFmtId="0" fontId="53" fillId="6" borderId="44" xfId="0" applyFont="1" applyFill="1" applyBorder="1" applyAlignment="1" applyProtection="1">
      <alignment vertical="center"/>
    </xf>
    <xf numFmtId="0" fontId="0" fillId="6" borderId="44" xfId="0" applyFill="1" applyBorder="1" applyAlignment="1" applyProtection="1">
      <alignment vertical="center"/>
    </xf>
    <xf numFmtId="0" fontId="0" fillId="6" borderId="28" xfId="0" applyFill="1" applyBorder="1" applyAlignment="1" applyProtection="1">
      <alignment vertical="center"/>
    </xf>
    <xf numFmtId="0" fontId="0" fillId="6" borderId="0" xfId="0" applyFill="1" applyBorder="1" applyAlignment="1">
      <alignment vertical="center"/>
    </xf>
    <xf numFmtId="0" fontId="66" fillId="6" borderId="0" xfId="0" applyFont="1" applyFill="1" applyBorder="1" applyAlignment="1">
      <alignment vertical="center"/>
    </xf>
    <xf numFmtId="0" fontId="66" fillId="6" borderId="0" xfId="0" applyFont="1" applyFill="1"/>
    <xf numFmtId="0" fontId="0" fillId="6" borderId="0" xfId="0" applyFill="1" applyProtection="1"/>
    <xf numFmtId="0" fontId="65" fillId="6" borderId="0" xfId="0" applyFont="1" applyFill="1" applyBorder="1" applyAlignment="1" applyProtection="1">
      <alignment horizontal="left" vertical="center"/>
    </xf>
    <xf numFmtId="0" fontId="65" fillId="6" borderId="45" xfId="0" applyFont="1" applyFill="1" applyBorder="1" applyAlignment="1" applyProtection="1">
      <alignment horizontal="left" vertical="center"/>
    </xf>
    <xf numFmtId="0" fontId="7" fillId="44" borderId="0" xfId="0" applyFont="1" applyFill="1" applyBorder="1" applyAlignment="1" applyProtection="1">
      <alignment horizontal="center"/>
    </xf>
    <xf numFmtId="0" fontId="0" fillId="44" borderId="0" xfId="0" applyFill="1"/>
    <xf numFmtId="0" fontId="7" fillId="42" borderId="61" xfId="0" applyFont="1" applyFill="1" applyBorder="1" applyAlignment="1" applyProtection="1">
      <alignment horizontal="center"/>
    </xf>
    <xf numFmtId="0" fontId="32" fillId="41" borderId="62" xfId="0" applyFont="1" applyFill="1" applyBorder="1" applyAlignment="1" applyProtection="1">
      <alignment horizontal="left" vertical="center"/>
    </xf>
    <xf numFmtId="0" fontId="0" fillId="44" borderId="0" xfId="0" applyFill="1" applyProtection="1"/>
    <xf numFmtId="0" fontId="0" fillId="0" borderId="62" xfId="0" applyBorder="1" applyProtection="1"/>
    <xf numFmtId="0" fontId="68" fillId="6" borderId="62" xfId="0" applyFont="1" applyFill="1" applyBorder="1" applyAlignment="1" applyProtection="1">
      <alignment vertical="center"/>
    </xf>
    <xf numFmtId="0" fontId="66" fillId="6" borderId="62" xfId="0" applyFont="1" applyFill="1" applyBorder="1" applyAlignment="1" applyProtection="1">
      <alignment horizontal="left" vertical="center" wrapText="1"/>
    </xf>
    <xf numFmtId="0" fontId="69" fillId="6" borderId="62" xfId="0" applyFont="1" applyFill="1" applyBorder="1" applyAlignment="1" applyProtection="1">
      <alignment horizontal="justify" vertical="center"/>
    </xf>
    <xf numFmtId="0" fontId="66" fillId="6" borderId="62" xfId="0" applyFont="1" applyFill="1" applyBorder="1" applyAlignment="1" applyProtection="1">
      <alignment horizontal="justify" vertical="center"/>
    </xf>
    <xf numFmtId="0" fontId="66" fillId="6" borderId="62" xfId="0" applyFont="1" applyFill="1" applyBorder="1" applyAlignment="1" applyProtection="1">
      <alignment horizontal="left" vertical="center"/>
    </xf>
    <xf numFmtId="0" fontId="68" fillId="6" borderId="62" xfId="0" applyFont="1" applyFill="1" applyBorder="1" applyAlignment="1" applyProtection="1">
      <alignment horizontal="justify" vertical="center"/>
    </xf>
    <xf numFmtId="0" fontId="70" fillId="6" borderId="62" xfId="0" applyFont="1" applyFill="1" applyBorder="1" applyAlignment="1" applyProtection="1">
      <alignment horizontal="left" vertical="center" wrapText="1"/>
    </xf>
    <xf numFmtId="0" fontId="72" fillId="6" borderId="62" xfId="0" applyFont="1" applyFill="1" applyBorder="1" applyAlignment="1" applyProtection="1">
      <alignment horizontal="justify" vertical="center"/>
    </xf>
    <xf numFmtId="0" fontId="70" fillId="6" borderId="62" xfId="0" applyFont="1" applyFill="1" applyBorder="1" applyAlignment="1" applyProtection="1">
      <alignment horizontal="justify" vertical="center"/>
    </xf>
    <xf numFmtId="0" fontId="73" fillId="6" borderId="62" xfId="0" applyFont="1" applyFill="1" applyBorder="1" applyAlignment="1" applyProtection="1">
      <alignment horizontal="left" vertical="center" wrapText="1"/>
    </xf>
    <xf numFmtId="0" fontId="73" fillId="6" borderId="62" xfId="0" applyFont="1" applyFill="1" applyBorder="1" applyAlignment="1" applyProtection="1">
      <alignment horizontal="justify" vertical="center"/>
    </xf>
    <xf numFmtId="0" fontId="72" fillId="6" borderId="62" xfId="0" applyFont="1" applyFill="1" applyBorder="1" applyAlignment="1" applyProtection="1">
      <alignment vertical="center"/>
    </xf>
    <xf numFmtId="0" fontId="73" fillId="6" borderId="62" xfId="0" applyFont="1" applyFill="1" applyBorder="1" applyAlignment="1" applyProtection="1">
      <alignment horizontal="left" vertical="center" wrapText="1" indent="5"/>
    </xf>
    <xf numFmtId="0" fontId="73" fillId="6" borderId="62" xfId="0" applyFont="1" applyFill="1" applyBorder="1" applyAlignment="1" applyProtection="1">
      <alignment horizontal="left" vertical="center" indent="5"/>
    </xf>
    <xf numFmtId="0" fontId="72" fillId="6" borderId="62" xfId="0" applyFont="1" applyFill="1" applyBorder="1" applyAlignment="1" applyProtection="1">
      <alignment horizontal="left" vertical="center" wrapText="1"/>
    </xf>
    <xf numFmtId="0" fontId="0" fillId="6" borderId="62" xfId="0" applyFill="1" applyBorder="1" applyProtection="1"/>
    <xf numFmtId="0" fontId="70" fillId="6" borderId="63" xfId="0" applyFont="1" applyFill="1" applyBorder="1" applyAlignment="1" applyProtection="1">
      <alignment horizontal="left" vertical="center" wrapText="1"/>
    </xf>
    <xf numFmtId="1" fontId="0" fillId="32" borderId="5" xfId="0" applyNumberFormat="1" applyFill="1" applyBorder="1" applyAlignment="1" applyProtection="1">
      <alignment horizontal="center"/>
      <protection locked="0"/>
    </xf>
    <xf numFmtId="1" fontId="0" fillId="32" borderId="33" xfId="0" applyNumberFormat="1" applyFill="1" applyBorder="1" applyAlignment="1" applyProtection="1">
      <alignment horizontal="center"/>
      <protection locked="0"/>
    </xf>
    <xf numFmtId="0" fontId="0" fillId="6" borderId="19" xfId="0" applyFont="1" applyFill="1" applyBorder="1" applyAlignment="1">
      <alignment horizontal="center" vertical="center"/>
    </xf>
    <xf numFmtId="0" fontId="0" fillId="6" borderId="9" xfId="0" applyFont="1" applyFill="1" applyBorder="1" applyAlignment="1">
      <alignment vertical="center"/>
    </xf>
    <xf numFmtId="0" fontId="0" fillId="6" borderId="19" xfId="0" applyFont="1" applyFill="1" applyBorder="1" applyAlignment="1">
      <alignment vertical="center"/>
    </xf>
    <xf numFmtId="0" fontId="0" fillId="6" borderId="1" xfId="0" applyFont="1" applyFill="1" applyBorder="1"/>
    <xf numFmtId="49" fontId="0" fillId="6" borderId="0" xfId="0" applyNumberFormat="1" applyFont="1" applyFill="1" applyAlignment="1"/>
    <xf numFmtId="0" fontId="0" fillId="6" borderId="8" xfId="0" applyFont="1" applyFill="1" applyBorder="1"/>
    <xf numFmtId="0" fontId="0" fillId="6" borderId="0" xfId="0" applyFont="1" applyFill="1" applyBorder="1"/>
    <xf numFmtId="0" fontId="0" fillId="6" borderId="8" xfId="0" applyFont="1" applyFill="1" applyBorder="1" applyAlignment="1"/>
    <xf numFmtId="0" fontId="0" fillId="6" borderId="0" xfId="0" applyFont="1" applyFill="1" applyBorder="1" applyAlignment="1">
      <alignment horizontal="right"/>
    </xf>
    <xf numFmtId="0" fontId="0" fillId="6" borderId="5" xfId="0" applyFont="1" applyFill="1" applyBorder="1" applyAlignment="1">
      <alignment horizontal="center"/>
    </xf>
    <xf numFmtId="0" fontId="0" fillId="6" borderId="2" xfId="0" applyFont="1" applyFill="1" applyBorder="1" applyAlignment="1">
      <alignment horizontal="center"/>
    </xf>
    <xf numFmtId="0" fontId="0" fillId="6" borderId="33" xfId="0" applyFont="1" applyFill="1" applyBorder="1" applyAlignment="1">
      <alignment horizontal="center"/>
    </xf>
    <xf numFmtId="0" fontId="36" fillId="40" borderId="1" xfId="0" applyFont="1" applyFill="1" applyBorder="1" applyAlignment="1" applyProtection="1">
      <alignment vertical="center"/>
    </xf>
    <xf numFmtId="0" fontId="36" fillId="40" borderId="1" xfId="0" applyFont="1" applyFill="1" applyBorder="1" applyAlignment="1" applyProtection="1"/>
    <xf numFmtId="0" fontId="35" fillId="40" borderId="1" xfId="0" applyFont="1" applyFill="1" applyBorder="1" applyAlignment="1" applyProtection="1"/>
    <xf numFmtId="0" fontId="35" fillId="40" borderId="1" xfId="0" applyFont="1" applyFill="1" applyBorder="1"/>
    <xf numFmtId="0" fontId="39" fillId="40" borderId="1" xfId="0" applyFont="1" applyFill="1" applyBorder="1" applyAlignment="1" applyProtection="1"/>
    <xf numFmtId="0" fontId="37" fillId="40" borderId="1" xfId="0" applyFont="1" applyFill="1" applyBorder="1"/>
    <xf numFmtId="0" fontId="12" fillId="6" borderId="1" xfId="0" applyFont="1" applyFill="1" applyBorder="1" applyProtection="1"/>
    <xf numFmtId="0" fontId="5" fillId="0" borderId="1" xfId="0" applyFont="1" applyFill="1" applyBorder="1" applyAlignment="1" applyProtection="1">
      <alignment horizontal="right" vertical="center"/>
    </xf>
    <xf numFmtId="0" fontId="12" fillId="0" borderId="9" xfId="0" applyFont="1" applyFill="1" applyBorder="1" applyProtection="1"/>
    <xf numFmtId="0" fontId="12" fillId="0" borderId="19" xfId="0" applyFont="1" applyFill="1" applyBorder="1" applyProtection="1"/>
    <xf numFmtId="0" fontId="15" fillId="0" borderId="0" xfId="0" applyFont="1" applyBorder="1" applyAlignment="1" applyProtection="1">
      <alignment horizontal="center"/>
    </xf>
    <xf numFmtId="0" fontId="10" fillId="0" borderId="1" xfId="0" applyFont="1" applyFill="1" applyBorder="1" applyAlignment="1" applyProtection="1">
      <alignment horizontal="center" vertical="center"/>
    </xf>
    <xf numFmtId="0" fontId="4" fillId="0" borderId="0" xfId="0" applyFont="1" applyBorder="1" applyProtection="1"/>
    <xf numFmtId="0" fontId="15" fillId="0" borderId="0" xfId="0" applyFont="1" applyBorder="1" applyProtection="1"/>
    <xf numFmtId="0" fontId="15" fillId="0" borderId="0" xfId="0" applyFont="1" applyBorder="1" applyAlignment="1" applyProtection="1"/>
    <xf numFmtId="0" fontId="15" fillId="0" borderId="9" xfId="0" applyFont="1" applyFill="1" applyBorder="1" applyAlignment="1" applyProtection="1"/>
    <xf numFmtId="0" fontId="15" fillId="0" borderId="19" xfId="0" applyFont="1" applyFill="1" applyBorder="1" applyAlignment="1" applyProtection="1"/>
    <xf numFmtId="0" fontId="0" fillId="32" borderId="0" xfId="0" applyFill="1" applyBorder="1" applyProtection="1">
      <protection locked="0"/>
    </xf>
    <xf numFmtId="0" fontId="0" fillId="0" borderId="0" xfId="0" applyBorder="1"/>
    <xf numFmtId="0" fontId="0" fillId="23" borderId="0" xfId="0" applyFill="1" applyBorder="1" applyProtection="1"/>
    <xf numFmtId="0" fontId="0" fillId="23" borderId="0" xfId="0" applyFill="1" applyBorder="1" applyAlignment="1" applyProtection="1">
      <alignment horizontal="center"/>
    </xf>
    <xf numFmtId="0" fontId="3" fillId="6" borderId="0" xfId="0" applyFont="1" applyFill="1" applyBorder="1" applyProtection="1"/>
    <xf numFmtId="0" fontId="3" fillId="0" borderId="0" xfId="0" applyFont="1" applyFill="1" applyBorder="1" applyProtection="1"/>
    <xf numFmtId="0" fontId="12" fillId="23" borderId="0" xfId="0" applyFont="1" applyFill="1" applyBorder="1" applyAlignment="1" applyProtection="1">
      <alignment horizontal="center"/>
    </xf>
    <xf numFmtId="0" fontId="15" fillId="23" borderId="0" xfId="0" applyFont="1" applyFill="1" applyBorder="1" applyAlignment="1" applyProtection="1">
      <alignment horizontal="center"/>
    </xf>
    <xf numFmtId="0" fontId="0" fillId="23" borderId="0" xfId="0" applyFill="1" applyBorder="1" applyAlignment="1" applyProtection="1">
      <alignment horizontal="center" vertical="center"/>
    </xf>
    <xf numFmtId="0" fontId="15" fillId="0" borderId="7" xfId="0" applyFont="1" applyBorder="1" applyProtection="1"/>
    <xf numFmtId="0" fontId="15" fillId="0" borderId="11" xfId="0" applyFont="1" applyBorder="1" applyAlignment="1" applyProtection="1">
      <alignment horizontal="right"/>
    </xf>
    <xf numFmtId="0" fontId="15" fillId="0" borderId="10" xfId="0" applyFont="1" applyBorder="1" applyAlignment="1" applyProtection="1">
      <alignment horizontal="right"/>
    </xf>
    <xf numFmtId="0" fontId="15" fillId="0" borderId="11" xfId="0" applyFont="1" applyBorder="1" applyAlignment="1" applyProtection="1">
      <alignment horizontal="left"/>
    </xf>
    <xf numFmtId="0" fontId="15" fillId="0" borderId="4" xfId="0" applyFont="1" applyBorder="1" applyProtection="1"/>
    <xf numFmtId="0" fontId="12" fillId="0" borderId="4" xfId="0" applyFont="1" applyFill="1" applyBorder="1" applyProtection="1"/>
    <xf numFmtId="0" fontId="10" fillId="0" borderId="0" xfId="0" applyFont="1" applyFill="1" applyBorder="1" applyAlignment="1" applyProtection="1"/>
    <xf numFmtId="0" fontId="0" fillId="0" borderId="0" xfId="0" applyFill="1" applyBorder="1" applyProtection="1"/>
    <xf numFmtId="0" fontId="4" fillId="0" borderId="0" xfId="0" applyFont="1" applyBorder="1" applyAlignment="1" applyProtection="1">
      <alignment horizontal="center"/>
    </xf>
    <xf numFmtId="0" fontId="5" fillId="6" borderId="1" xfId="0" applyFont="1" applyFill="1" applyBorder="1" applyAlignment="1" applyProtection="1">
      <alignment horizontal="left"/>
      <protection locked="0"/>
    </xf>
    <xf numFmtId="1" fontId="15" fillId="6" borderId="1" xfId="0" applyNumberFormat="1" applyFont="1" applyFill="1" applyBorder="1" applyAlignment="1" applyProtection="1">
      <alignment horizontal="right"/>
    </xf>
    <xf numFmtId="1" fontId="12" fillId="6" borderId="1" xfId="0" applyNumberFormat="1" applyFont="1" applyFill="1" applyBorder="1" applyAlignment="1" applyProtection="1">
      <alignment horizontal="right"/>
    </xf>
    <xf numFmtId="0" fontId="15" fillId="6" borderId="1" xfId="0" applyFont="1" applyFill="1" applyBorder="1" applyAlignment="1" applyProtection="1">
      <alignment horizontal="right"/>
    </xf>
    <xf numFmtId="1" fontId="15" fillId="6" borderId="1" xfId="0" applyNumberFormat="1" applyFont="1" applyFill="1" applyBorder="1" applyProtection="1"/>
    <xf numFmtId="1" fontId="12" fillId="6" borderId="1" xfId="0" applyNumberFormat="1" applyFont="1" applyFill="1" applyBorder="1" applyProtection="1"/>
    <xf numFmtId="1" fontId="12" fillId="0" borderId="1" xfId="0" applyNumberFormat="1" applyFont="1" applyFill="1" applyBorder="1" applyAlignment="1" applyProtection="1">
      <alignment horizontal="right"/>
    </xf>
    <xf numFmtId="1" fontId="15" fillId="0" borderId="1" xfId="0" applyNumberFormat="1" applyFont="1" applyFill="1" applyBorder="1" applyAlignment="1" applyProtection="1">
      <alignment horizontal="right"/>
    </xf>
    <xf numFmtId="0" fontId="12" fillId="0" borderId="11" xfId="0" applyFont="1" applyFill="1" applyBorder="1" applyProtection="1"/>
    <xf numFmtId="0" fontId="15" fillId="0" borderId="1" xfId="0" applyFont="1" applyFill="1" applyBorder="1" applyProtection="1"/>
    <xf numFmtId="0" fontId="66" fillId="6" borderId="0" xfId="0" applyFont="1" applyFill="1" applyBorder="1" applyAlignment="1" applyProtection="1">
      <alignment vertical="center"/>
    </xf>
    <xf numFmtId="0" fontId="66" fillId="6" borderId="45" xfId="0" applyFont="1" applyFill="1" applyBorder="1" applyAlignment="1" applyProtection="1">
      <alignment vertical="center"/>
    </xf>
    <xf numFmtId="0" fontId="66" fillId="6" borderId="0" xfId="0" quotePrefix="1" applyFont="1" applyFill="1" applyBorder="1" applyAlignment="1" applyProtection="1">
      <alignment vertical="center"/>
    </xf>
    <xf numFmtId="0" fontId="7" fillId="30" borderId="26" xfId="0" applyFont="1" applyFill="1" applyBorder="1" applyAlignment="1" applyProtection="1">
      <alignment horizontal="center" vertical="center"/>
    </xf>
    <xf numFmtId="0" fontId="7" fillId="30" borderId="43" xfId="0" applyFont="1" applyFill="1" applyBorder="1" applyAlignment="1" applyProtection="1">
      <alignment horizontal="center" vertical="center"/>
    </xf>
    <xf numFmtId="0" fontId="7" fillId="30" borderId="27" xfId="0" applyFont="1" applyFill="1" applyBorder="1" applyAlignment="1" applyProtection="1">
      <alignment horizontal="center" vertical="center"/>
    </xf>
    <xf numFmtId="0" fontId="57" fillId="31" borderId="44" xfId="0" applyFont="1" applyFill="1" applyBorder="1" applyAlignment="1" applyProtection="1">
      <alignment horizontal="left" vertical="center"/>
    </xf>
    <xf numFmtId="0" fontId="57" fillId="31" borderId="0" xfId="0" applyFont="1" applyFill="1" applyBorder="1" applyAlignment="1" applyProtection="1">
      <alignment horizontal="left" vertical="center"/>
    </xf>
    <xf numFmtId="0" fontId="57" fillId="31" borderId="45" xfId="0" applyFont="1" applyFill="1" applyBorder="1" applyAlignment="1" applyProtection="1">
      <alignment horizontal="left" vertical="center"/>
    </xf>
    <xf numFmtId="0" fontId="63" fillId="39" borderId="44" xfId="0" applyFont="1" applyFill="1" applyBorder="1" applyAlignment="1" applyProtection="1">
      <alignment horizontal="left" vertical="center"/>
    </xf>
    <xf numFmtId="0" fontId="63" fillId="39" borderId="0" xfId="0" applyFont="1" applyFill="1" applyBorder="1" applyAlignment="1" applyProtection="1">
      <alignment horizontal="left" vertical="center"/>
    </xf>
    <xf numFmtId="0" fontId="63" fillId="39" borderId="45" xfId="0" applyFont="1" applyFill="1" applyBorder="1" applyAlignment="1" applyProtection="1">
      <alignment horizontal="left" vertical="center"/>
    </xf>
    <xf numFmtId="0" fontId="65" fillId="6" borderId="0" xfId="0" applyFont="1" applyFill="1" applyBorder="1" applyAlignment="1" applyProtection="1">
      <alignment horizontal="left" vertical="center"/>
    </xf>
    <xf numFmtId="0" fontId="65" fillId="6" borderId="45" xfId="0" applyFont="1" applyFill="1" applyBorder="1" applyAlignment="1" applyProtection="1">
      <alignment horizontal="left" vertical="center"/>
    </xf>
    <xf numFmtId="0" fontId="65" fillId="6" borderId="0" xfId="0" applyFont="1" applyFill="1" applyBorder="1" applyAlignment="1" applyProtection="1">
      <alignment vertical="center"/>
    </xf>
    <xf numFmtId="0" fontId="65" fillId="6" borderId="45" xfId="0" applyFont="1" applyFill="1" applyBorder="1" applyAlignment="1" applyProtection="1">
      <alignment vertical="center"/>
    </xf>
    <xf numFmtId="0" fontId="66" fillId="6" borderId="0" xfId="0" applyFont="1" applyFill="1" applyBorder="1" applyAlignment="1" applyProtection="1">
      <alignment horizontal="left" vertical="center"/>
    </xf>
    <xf numFmtId="0" fontId="66" fillId="6" borderId="45" xfId="0" applyFont="1" applyFill="1" applyBorder="1" applyAlignment="1" applyProtection="1">
      <alignment horizontal="left" vertical="center"/>
    </xf>
    <xf numFmtId="0" fontId="65" fillId="6" borderId="0" xfId="0" quotePrefix="1" applyFont="1" applyFill="1" applyBorder="1" applyAlignment="1" applyProtection="1">
      <alignment horizontal="left" vertical="center"/>
    </xf>
    <xf numFmtId="0" fontId="66" fillId="6" borderId="0" xfId="0" applyFont="1" applyFill="1" applyBorder="1" applyAlignment="1">
      <alignment vertical="center" wrapText="1"/>
    </xf>
    <xf numFmtId="0" fontId="66" fillId="6" borderId="45" xfId="0" applyFont="1" applyFill="1" applyBorder="1" applyAlignment="1">
      <alignment vertical="center" wrapText="1"/>
    </xf>
    <xf numFmtId="164" fontId="66" fillId="6" borderId="0" xfId="0" applyNumberFormat="1" applyFont="1" applyFill="1" applyBorder="1" applyAlignment="1">
      <alignment horizontal="left" vertical="center"/>
    </xf>
    <xf numFmtId="164" fontId="66" fillId="6" borderId="45" xfId="0" applyNumberFormat="1" applyFont="1" applyFill="1" applyBorder="1" applyAlignment="1">
      <alignment horizontal="left" vertical="center"/>
    </xf>
    <xf numFmtId="164" fontId="66" fillId="6" borderId="0" xfId="0" quotePrefix="1" applyNumberFormat="1" applyFont="1" applyFill="1" applyBorder="1" applyAlignment="1">
      <alignment horizontal="left" vertical="center"/>
    </xf>
    <xf numFmtId="0" fontId="76" fillId="6" borderId="0" xfId="1" applyFont="1" applyFill="1" applyBorder="1" applyAlignment="1" applyProtection="1">
      <alignment horizontal="center" vertical="center"/>
    </xf>
    <xf numFmtId="0" fontId="66" fillId="6" borderId="46" xfId="0" applyFont="1" applyFill="1" applyBorder="1" applyAlignment="1" applyProtection="1">
      <alignment horizontal="left" vertical="center"/>
    </xf>
    <xf numFmtId="0" fontId="66" fillId="6" borderId="29" xfId="0" applyFont="1" applyFill="1" applyBorder="1" applyAlignment="1" applyProtection="1">
      <alignment horizontal="left" vertical="center"/>
    </xf>
    <xf numFmtId="0" fontId="10" fillId="17" borderId="3" xfId="0" applyFont="1" applyFill="1" applyBorder="1" applyAlignment="1" applyProtection="1">
      <alignment horizontal="center" vertical="center" wrapText="1"/>
    </xf>
    <xf numFmtId="0" fontId="10" fillId="17" borderId="4" xfId="0" applyFont="1" applyFill="1" applyBorder="1" applyAlignment="1" applyProtection="1">
      <alignment horizontal="center" vertical="center" wrapText="1"/>
    </xf>
    <xf numFmtId="0" fontId="10" fillId="17" borderId="7" xfId="0" applyFont="1" applyFill="1" applyBorder="1" applyAlignment="1" applyProtection="1">
      <alignment horizontal="center" vertical="center" wrapText="1"/>
    </xf>
    <xf numFmtId="0" fontId="10" fillId="17" borderId="8" xfId="0" applyFont="1" applyFill="1" applyBorder="1" applyAlignment="1" applyProtection="1">
      <alignment horizontal="center" vertical="center" wrapText="1"/>
    </xf>
    <xf numFmtId="0" fontId="10" fillId="17" borderId="0" xfId="0" applyFont="1" applyFill="1" applyBorder="1" applyAlignment="1" applyProtection="1">
      <alignment horizontal="center" vertical="center" wrapText="1"/>
    </xf>
    <xf numFmtId="0" fontId="10" fillId="17" borderId="11" xfId="0" applyFont="1" applyFill="1" applyBorder="1" applyAlignment="1" applyProtection="1">
      <alignment horizontal="center" vertical="center" wrapText="1"/>
    </xf>
    <xf numFmtId="0" fontId="10" fillId="17" borderId="12" xfId="0" applyFont="1" applyFill="1" applyBorder="1" applyAlignment="1" applyProtection="1">
      <alignment horizontal="center" vertical="center" wrapText="1"/>
    </xf>
    <xf numFmtId="0" fontId="10" fillId="17" borderId="6" xfId="0" applyFont="1" applyFill="1" applyBorder="1" applyAlignment="1" applyProtection="1">
      <alignment horizontal="center" vertical="center" wrapText="1"/>
    </xf>
    <xf numFmtId="0" fontId="10" fillId="17" borderId="25" xfId="0" applyFont="1" applyFill="1" applyBorder="1" applyAlignment="1" applyProtection="1">
      <alignment horizontal="center" vertical="center" wrapText="1"/>
    </xf>
    <xf numFmtId="0" fontId="3" fillId="34" borderId="1" xfId="0" applyFont="1" applyFill="1" applyBorder="1" applyAlignment="1" applyProtection="1">
      <alignment horizontal="center" vertical="center"/>
    </xf>
    <xf numFmtId="49" fontId="3" fillId="34" borderId="9" xfId="0" applyNumberFormat="1" applyFont="1" applyFill="1" applyBorder="1" applyAlignment="1" applyProtection="1">
      <alignment horizontal="center" vertical="center"/>
    </xf>
    <xf numFmtId="49" fontId="3" fillId="34" borderId="10" xfId="0" applyNumberFormat="1" applyFont="1" applyFill="1" applyBorder="1" applyAlignment="1" applyProtection="1">
      <alignment horizontal="center" vertical="center"/>
    </xf>
    <xf numFmtId="0" fontId="32" fillId="35" borderId="9" xfId="0" applyFont="1" applyFill="1" applyBorder="1" applyAlignment="1" applyProtection="1">
      <alignment horizontal="center" vertical="center"/>
    </xf>
    <xf numFmtId="0" fontId="32" fillId="35" borderId="19" xfId="0" applyFont="1" applyFill="1" applyBorder="1" applyAlignment="1" applyProtection="1">
      <alignment horizontal="center" vertical="center"/>
    </xf>
    <xf numFmtId="0" fontId="32" fillId="35" borderId="10" xfId="0" applyFont="1" applyFill="1" applyBorder="1" applyAlignment="1" applyProtection="1">
      <alignment horizontal="center" vertical="center"/>
    </xf>
    <xf numFmtId="1" fontId="32" fillId="36" borderId="9" xfId="0" applyNumberFormat="1" applyFont="1" applyFill="1" applyBorder="1" applyAlignment="1" applyProtection="1">
      <alignment horizontal="center" vertical="center"/>
    </xf>
    <xf numFmtId="0" fontId="32" fillId="36" borderId="10" xfId="0" applyNumberFormat="1" applyFont="1" applyFill="1" applyBorder="1" applyAlignment="1" applyProtection="1">
      <alignment horizontal="center" vertical="center"/>
    </xf>
    <xf numFmtId="49" fontId="10" fillId="34" borderId="2" xfId="0" applyNumberFormat="1" applyFont="1" applyFill="1" applyBorder="1" applyAlignment="1" applyProtection="1">
      <alignment horizontal="center" vertical="center" wrapText="1"/>
    </xf>
    <xf numFmtId="49" fontId="10" fillId="34" borderId="5" xfId="0" applyNumberFormat="1" applyFont="1" applyFill="1" applyBorder="1" applyAlignment="1" applyProtection="1">
      <alignment horizontal="center" vertical="center" wrapText="1"/>
    </xf>
    <xf numFmtId="49" fontId="10" fillId="34" borderId="33" xfId="0" applyNumberFormat="1" applyFont="1" applyFill="1" applyBorder="1" applyAlignment="1" applyProtection="1">
      <alignment horizontal="center" vertical="center" wrapText="1"/>
    </xf>
    <xf numFmtId="0" fontId="12" fillId="40" borderId="3" xfId="0" applyFont="1" applyFill="1" applyBorder="1" applyAlignment="1" applyProtection="1">
      <alignment horizontal="center" vertical="center"/>
    </xf>
    <xf numFmtId="0" fontId="12" fillId="40" borderId="4" xfId="0" applyFont="1" applyFill="1" applyBorder="1" applyAlignment="1" applyProtection="1">
      <alignment horizontal="center" vertical="center"/>
    </xf>
    <xf numFmtId="0" fontId="12" fillId="40" borderId="7" xfId="0" applyFont="1" applyFill="1" applyBorder="1" applyAlignment="1" applyProtection="1">
      <alignment horizontal="center" vertical="center"/>
    </xf>
    <xf numFmtId="0" fontId="67" fillId="41" borderId="8" xfId="0" applyFont="1" applyFill="1" applyBorder="1" applyAlignment="1" applyProtection="1">
      <alignment horizontal="center" vertical="center"/>
    </xf>
    <xf numFmtId="0" fontId="67" fillId="41" borderId="0" xfId="0" applyFont="1" applyFill="1" applyBorder="1" applyAlignment="1" applyProtection="1">
      <alignment horizontal="center" vertical="center"/>
    </xf>
    <xf numFmtId="0" fontId="58" fillId="30" borderId="8" xfId="0" applyFont="1" applyFill="1" applyBorder="1" applyAlignment="1" applyProtection="1">
      <alignment horizontal="center"/>
    </xf>
    <xf numFmtId="0" fontId="58" fillId="30" borderId="0" xfId="0" applyFont="1" applyFill="1" applyBorder="1" applyAlignment="1" applyProtection="1">
      <alignment horizontal="center"/>
    </xf>
    <xf numFmtId="0" fontId="44" fillId="31" borderId="12" xfId="0" applyFont="1" applyFill="1" applyBorder="1" applyAlignment="1" applyProtection="1">
      <alignment horizontal="center"/>
    </xf>
    <xf numFmtId="0" fontId="44" fillId="31" borderId="6" xfId="0" applyFont="1" applyFill="1" applyBorder="1" applyAlignment="1" applyProtection="1">
      <alignment horizontal="center"/>
    </xf>
    <xf numFmtId="49" fontId="10" fillId="32" borderId="9" xfId="0" applyNumberFormat="1" applyFont="1" applyFill="1" applyBorder="1" applyAlignment="1" applyProtection="1">
      <alignment horizontal="left" vertical="center"/>
      <protection locked="0"/>
    </xf>
    <xf numFmtId="49" fontId="10" fillId="32" borderId="19" xfId="0" applyNumberFormat="1" applyFont="1" applyFill="1" applyBorder="1" applyAlignment="1" applyProtection="1">
      <alignment horizontal="left" vertical="center"/>
      <protection locked="0"/>
    </xf>
    <xf numFmtId="49" fontId="10" fillId="32" borderId="10" xfId="0" applyNumberFormat="1" applyFont="1" applyFill="1" applyBorder="1" applyAlignment="1" applyProtection="1">
      <alignment horizontal="left" vertical="center"/>
      <protection locked="0"/>
    </xf>
    <xf numFmtId="0" fontId="12" fillId="10" borderId="33" xfId="0" applyFont="1" applyFill="1" applyBorder="1" applyAlignment="1" applyProtection="1">
      <alignment horizontal="center"/>
      <protection locked="0"/>
    </xf>
    <xf numFmtId="1" fontId="46" fillId="32" borderId="1" xfId="0" applyNumberFormat="1" applyFont="1" applyFill="1" applyBorder="1" applyAlignment="1" applyProtection="1">
      <alignment horizontal="center" vertical="center"/>
      <protection locked="0"/>
    </xf>
    <xf numFmtId="0" fontId="3" fillId="34" borderId="9" xfId="0" applyFont="1" applyFill="1" applyBorder="1" applyAlignment="1" applyProtection="1">
      <alignment horizontal="right"/>
    </xf>
    <xf numFmtId="0" fontId="3" fillId="34" borderId="10" xfId="0" applyFont="1" applyFill="1" applyBorder="1" applyAlignment="1" applyProtection="1">
      <alignment horizontal="right"/>
    </xf>
    <xf numFmtId="0" fontId="3" fillId="34" borderId="9" xfId="0" applyFont="1" applyFill="1" applyBorder="1" applyAlignment="1" applyProtection="1">
      <alignment vertical="center"/>
    </xf>
    <xf numFmtId="0" fontId="3" fillId="34" borderId="19" xfId="0" applyFont="1" applyFill="1" applyBorder="1" applyAlignment="1" applyProtection="1">
      <alignment vertical="center"/>
    </xf>
    <xf numFmtId="1" fontId="12" fillId="32" borderId="9" xfId="0" applyNumberFormat="1" applyFont="1" applyFill="1" applyBorder="1" applyAlignment="1" applyProtection="1">
      <alignment horizontal="right"/>
    </xf>
    <xf numFmtId="0" fontId="12" fillId="32" borderId="10" xfId="0" applyFont="1" applyFill="1" applyBorder="1" applyAlignment="1" applyProtection="1">
      <alignment horizontal="right"/>
    </xf>
    <xf numFmtId="0" fontId="62" fillId="40" borderId="19" xfId="0" applyFont="1" applyFill="1" applyBorder="1" applyAlignment="1" applyProtection="1">
      <alignment horizontal="center"/>
    </xf>
    <xf numFmtId="0" fontId="32" fillId="32" borderId="9" xfId="0" applyFont="1" applyFill="1" applyBorder="1" applyAlignment="1" applyProtection="1">
      <alignment horizontal="center" vertical="center"/>
      <protection locked="0"/>
    </xf>
    <xf numFmtId="0" fontId="32" fillId="32" borderId="10" xfId="0" applyFont="1" applyFill="1" applyBorder="1" applyAlignment="1" applyProtection="1">
      <alignment horizontal="center" vertical="center"/>
      <protection locked="0"/>
    </xf>
    <xf numFmtId="0" fontId="30" fillId="17" borderId="2" xfId="0" applyFont="1" applyFill="1" applyBorder="1" applyAlignment="1" applyProtection="1">
      <alignment horizontal="center" vertical="center"/>
      <protection locked="0"/>
    </xf>
    <xf numFmtId="0" fontId="30" fillId="17" borderId="33" xfId="0" applyFont="1" applyFill="1" applyBorder="1" applyAlignment="1" applyProtection="1">
      <alignment horizontal="center" vertical="center"/>
      <protection locked="0"/>
    </xf>
    <xf numFmtId="0" fontId="46" fillId="34" borderId="1" xfId="0" applyFont="1" applyFill="1" applyBorder="1" applyAlignment="1" applyProtection="1">
      <alignment horizontal="center" vertical="center"/>
    </xf>
    <xf numFmtId="49" fontId="3" fillId="34" borderId="19" xfId="0" applyNumberFormat="1" applyFont="1" applyFill="1" applyBorder="1" applyAlignment="1" applyProtection="1">
      <alignment horizontal="center" vertical="center"/>
      <protection locked="0"/>
    </xf>
    <xf numFmtId="49" fontId="3" fillId="34" borderId="10" xfId="0" applyNumberFormat="1" applyFont="1" applyFill="1" applyBorder="1" applyAlignment="1" applyProtection="1">
      <alignment horizontal="center" vertical="center"/>
      <protection locked="0"/>
    </xf>
    <xf numFmtId="1" fontId="46" fillId="32" borderId="1" xfId="0" applyNumberFormat="1" applyFont="1" applyFill="1" applyBorder="1" applyAlignment="1" applyProtection="1">
      <alignment horizontal="center" vertical="center"/>
    </xf>
    <xf numFmtId="1" fontId="10" fillId="32" borderId="1" xfId="0" applyNumberFormat="1" applyFont="1" applyFill="1" applyBorder="1" applyAlignment="1" applyProtection="1">
      <alignment horizontal="center" vertical="center"/>
      <protection locked="0"/>
    </xf>
    <xf numFmtId="0" fontId="3" fillId="34" borderId="1" xfId="0" applyFont="1" applyFill="1" applyBorder="1" applyAlignment="1" applyProtection="1">
      <alignment horizontal="center"/>
    </xf>
    <xf numFmtId="0" fontId="3" fillId="34" borderId="9" xfId="0" applyFont="1" applyFill="1" applyBorder="1" applyAlignment="1" applyProtection="1">
      <alignment horizontal="center"/>
    </xf>
    <xf numFmtId="0" fontId="3" fillId="34" borderId="19" xfId="0" applyFont="1" applyFill="1" applyBorder="1" applyAlignment="1" applyProtection="1">
      <alignment horizontal="center"/>
    </xf>
    <xf numFmtId="0" fontId="3" fillId="34" borderId="10" xfId="0" applyFont="1" applyFill="1" applyBorder="1" applyAlignment="1" applyProtection="1">
      <alignment horizontal="center"/>
    </xf>
    <xf numFmtId="1" fontId="10" fillId="32" borderId="9" xfId="0" applyNumberFormat="1" applyFont="1" applyFill="1" applyBorder="1" applyAlignment="1" applyProtection="1">
      <alignment horizontal="center" vertical="center"/>
    </xf>
    <xf numFmtId="1" fontId="10" fillId="32" borderId="10" xfId="0" applyNumberFormat="1" applyFont="1" applyFill="1" applyBorder="1" applyAlignment="1" applyProtection="1">
      <alignment horizontal="center" vertical="center"/>
    </xf>
    <xf numFmtId="0" fontId="0" fillId="17" borderId="2" xfId="0" applyFill="1" applyBorder="1" applyAlignment="1" applyProtection="1">
      <alignment horizontal="center"/>
    </xf>
    <xf numFmtId="0" fontId="0" fillId="17" borderId="33" xfId="0" applyFill="1" applyBorder="1" applyAlignment="1" applyProtection="1">
      <alignment horizontal="center"/>
    </xf>
    <xf numFmtId="0" fontId="59" fillId="26" borderId="22" xfId="0" applyFont="1" applyFill="1" applyBorder="1" applyAlignment="1" applyProtection="1">
      <alignment horizontal="center" vertical="center"/>
    </xf>
    <xf numFmtId="0" fontId="59" fillId="26" borderId="4" xfId="0" applyFont="1" applyFill="1" applyBorder="1" applyAlignment="1" applyProtection="1">
      <alignment horizontal="center" vertical="center"/>
    </xf>
    <xf numFmtId="1" fontId="46" fillId="25" borderId="1" xfId="0" applyNumberFormat="1" applyFont="1" applyFill="1" applyBorder="1" applyAlignment="1" applyProtection="1">
      <alignment horizontal="center" vertical="center"/>
      <protection locked="0"/>
    </xf>
    <xf numFmtId="1" fontId="46" fillId="25" borderId="9" xfId="0" applyNumberFormat="1" applyFont="1" applyFill="1" applyBorder="1" applyAlignment="1" applyProtection="1">
      <alignment horizontal="center" vertical="center"/>
      <protection locked="0"/>
    </xf>
    <xf numFmtId="1" fontId="46" fillId="25" borderId="10" xfId="0" applyNumberFormat="1" applyFont="1" applyFill="1" applyBorder="1" applyAlignment="1" applyProtection="1">
      <alignment horizontal="center" vertical="center"/>
      <protection locked="0"/>
    </xf>
    <xf numFmtId="1" fontId="46" fillId="25" borderId="1" xfId="0" applyNumberFormat="1" applyFont="1" applyFill="1" applyBorder="1" applyAlignment="1" applyProtection="1">
      <alignment horizontal="center" vertical="center"/>
    </xf>
    <xf numFmtId="0" fontId="46" fillId="25" borderId="19" xfId="0" applyFont="1" applyFill="1" applyBorder="1" applyAlignment="1" applyProtection="1">
      <alignment horizontal="center" vertical="center"/>
    </xf>
    <xf numFmtId="0" fontId="46" fillId="25" borderId="10" xfId="0" applyFont="1" applyFill="1" applyBorder="1" applyAlignment="1" applyProtection="1">
      <alignment horizontal="center" vertical="center"/>
    </xf>
    <xf numFmtId="1" fontId="48" fillId="25" borderId="9" xfId="0" applyNumberFormat="1" applyFont="1" applyFill="1" applyBorder="1" applyAlignment="1" applyProtection="1">
      <alignment horizontal="center" vertical="center"/>
    </xf>
    <xf numFmtId="1" fontId="48" fillId="25" borderId="10" xfId="0" applyNumberFormat="1" applyFont="1" applyFill="1" applyBorder="1" applyAlignment="1" applyProtection="1">
      <alignment horizontal="center" vertical="center"/>
    </xf>
    <xf numFmtId="0" fontId="12" fillId="34" borderId="19" xfId="0" applyFont="1" applyFill="1" applyBorder="1" applyAlignment="1" applyProtection="1">
      <alignment horizontal="center" vertical="center"/>
    </xf>
    <xf numFmtId="0" fontId="12" fillId="34" borderId="10" xfId="0" applyFont="1" applyFill="1" applyBorder="1" applyAlignment="1" applyProtection="1">
      <alignment horizontal="center" vertical="center"/>
    </xf>
    <xf numFmtId="0" fontId="62" fillId="34" borderId="1" xfId="0" applyFont="1" applyFill="1" applyBorder="1" applyAlignment="1" applyProtection="1">
      <alignment horizontal="center" vertical="center"/>
    </xf>
    <xf numFmtId="1" fontId="3" fillId="37" borderId="1" xfId="0" applyNumberFormat="1" applyFont="1" applyFill="1" applyBorder="1" applyAlignment="1" applyProtection="1">
      <alignment horizontal="center" vertical="center"/>
    </xf>
    <xf numFmtId="0" fontId="3" fillId="37" borderId="1" xfId="0" applyFont="1" applyFill="1" applyBorder="1" applyAlignment="1" applyProtection="1">
      <alignment horizontal="center" vertical="center"/>
    </xf>
    <xf numFmtId="0" fontId="46" fillId="40" borderId="9" xfId="0" applyFont="1" applyFill="1" applyBorder="1" applyAlignment="1" applyProtection="1">
      <alignment horizontal="center" vertical="center"/>
    </xf>
    <xf numFmtId="0" fontId="46" fillId="40" borderId="19" xfId="0" applyFont="1" applyFill="1" applyBorder="1" applyAlignment="1" applyProtection="1">
      <alignment horizontal="center" vertical="center"/>
    </xf>
    <xf numFmtId="0" fontId="46" fillId="40" borderId="10" xfId="0" applyFont="1" applyFill="1" applyBorder="1" applyAlignment="1" applyProtection="1">
      <alignment horizontal="center" vertical="center"/>
    </xf>
    <xf numFmtId="17" fontId="3" fillId="34" borderId="9" xfId="0" applyNumberFormat="1" applyFont="1" applyFill="1" applyBorder="1" applyAlignment="1" applyProtection="1">
      <alignment vertical="center" wrapText="1"/>
    </xf>
    <xf numFmtId="17" fontId="3" fillId="34" borderId="19" xfId="0" applyNumberFormat="1" applyFont="1" applyFill="1" applyBorder="1" applyAlignment="1" applyProtection="1">
      <alignment vertical="center" wrapText="1"/>
    </xf>
    <xf numFmtId="1" fontId="3" fillId="32" borderId="9" xfId="0" applyNumberFormat="1" applyFont="1" applyFill="1" applyBorder="1" applyAlignment="1" applyProtection="1">
      <alignment horizontal="center" vertical="center"/>
      <protection locked="0"/>
    </xf>
    <xf numFmtId="1" fontId="3" fillId="32" borderId="10"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vertical="center"/>
    </xf>
    <xf numFmtId="0" fontId="3" fillId="34" borderId="9" xfId="0" applyFont="1" applyFill="1" applyBorder="1" applyAlignment="1" applyProtection="1">
      <alignment vertical="center" wrapText="1"/>
    </xf>
    <xf numFmtId="0" fontId="3" fillId="34" borderId="19" xfId="0" applyFont="1" applyFill="1" applyBorder="1" applyAlignment="1" applyProtection="1">
      <alignment vertical="center" wrapText="1"/>
    </xf>
    <xf numFmtId="0" fontId="3" fillId="34" borderId="10" xfId="0" applyFont="1" applyFill="1" applyBorder="1" applyAlignment="1" applyProtection="1">
      <alignment vertical="center" wrapText="1"/>
    </xf>
    <xf numFmtId="0" fontId="9" fillId="9" borderId="1" xfId="0" applyFont="1" applyFill="1" applyBorder="1" applyAlignment="1" applyProtection="1">
      <alignment horizontal="center"/>
    </xf>
    <xf numFmtId="0" fontId="9" fillId="9" borderId="33" xfId="0" applyFont="1" applyFill="1" applyBorder="1" applyAlignment="1" applyProtection="1">
      <alignment horizontal="center"/>
    </xf>
    <xf numFmtId="0" fontId="3" fillId="35" borderId="3" xfId="0" applyFont="1" applyFill="1" applyBorder="1" applyAlignment="1" applyProtection="1">
      <alignment horizontal="center"/>
    </xf>
    <xf numFmtId="0" fontId="3" fillId="35" borderId="5" xfId="0" applyFont="1" applyFill="1" applyBorder="1" applyAlignment="1" applyProtection="1">
      <alignment horizontal="center"/>
    </xf>
    <xf numFmtId="0" fontId="3" fillId="35" borderId="8" xfId="0" applyFont="1" applyFill="1" applyBorder="1" applyAlignment="1" applyProtection="1">
      <alignment horizontal="center"/>
    </xf>
    <xf numFmtId="0" fontId="3" fillId="34" borderId="9" xfId="0" applyFont="1" applyFill="1" applyBorder="1" applyAlignment="1" applyProtection="1">
      <alignment horizontal="center" vertical="center"/>
    </xf>
    <xf numFmtId="0" fontId="3" fillId="34" borderId="19" xfId="0" applyFont="1" applyFill="1" applyBorder="1" applyAlignment="1" applyProtection="1">
      <alignment horizontal="center" vertical="center"/>
    </xf>
    <xf numFmtId="0" fontId="3" fillId="34" borderId="10" xfId="0" applyFont="1" applyFill="1" applyBorder="1" applyAlignment="1" applyProtection="1">
      <alignment horizontal="center" vertical="center"/>
    </xf>
    <xf numFmtId="1" fontId="10" fillId="32" borderId="9" xfId="0" applyNumberFormat="1" applyFont="1" applyFill="1" applyBorder="1" applyAlignment="1" applyProtection="1">
      <alignment horizontal="center" vertical="center"/>
      <protection locked="0"/>
    </xf>
    <xf numFmtId="1" fontId="10" fillId="32" borderId="10" xfId="0" applyNumberFormat="1"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0" fontId="22" fillId="34" borderId="9" xfId="0" applyFont="1" applyFill="1" applyBorder="1" applyAlignment="1" applyProtection="1">
      <alignment horizontal="right"/>
    </xf>
    <xf numFmtId="0" fontId="22" fillId="34" borderId="19" xfId="0" applyFont="1" applyFill="1" applyBorder="1" applyAlignment="1" applyProtection="1">
      <alignment horizontal="right"/>
    </xf>
    <xf numFmtId="0" fontId="20" fillId="17" borderId="26" xfId="1" applyFont="1" applyFill="1" applyBorder="1" applyAlignment="1" applyProtection="1">
      <alignment horizontal="center" vertical="center" wrapText="1"/>
      <protection locked="0"/>
    </xf>
    <xf numFmtId="0" fontId="20" fillId="17" borderId="27" xfId="1" applyFont="1" applyFill="1" applyBorder="1" applyAlignment="1" applyProtection="1">
      <alignment horizontal="center" vertical="center" wrapText="1"/>
      <protection locked="0"/>
    </xf>
    <xf numFmtId="0" fontId="20" fillId="17" borderId="28" xfId="1" applyFont="1" applyFill="1" applyBorder="1" applyAlignment="1" applyProtection="1">
      <alignment horizontal="center" vertical="center" wrapText="1"/>
      <protection locked="0"/>
    </xf>
    <xf numFmtId="0" fontId="20" fillId="17" borderId="29" xfId="1" applyFont="1" applyFill="1" applyBorder="1" applyAlignment="1" applyProtection="1">
      <alignment horizontal="center" vertical="center" wrapText="1"/>
      <protection locked="0"/>
    </xf>
    <xf numFmtId="0" fontId="18" fillId="17" borderId="3" xfId="1" applyFont="1" applyFill="1" applyBorder="1" applyAlignment="1" applyProtection="1">
      <alignment horizontal="center" vertical="center" wrapText="1"/>
    </xf>
    <xf numFmtId="0" fontId="18" fillId="17" borderId="7" xfId="1" applyFont="1" applyFill="1" applyBorder="1" applyAlignment="1" applyProtection="1">
      <alignment horizontal="center" vertical="center" wrapText="1"/>
    </xf>
    <xf numFmtId="0" fontId="18" fillId="17" borderId="12" xfId="1" applyFont="1" applyFill="1" applyBorder="1" applyAlignment="1" applyProtection="1">
      <alignment horizontal="center" vertical="center" wrapText="1"/>
    </xf>
    <xf numFmtId="0" fontId="18" fillId="17" borderId="25" xfId="1" applyFont="1" applyFill="1" applyBorder="1" applyAlignment="1" applyProtection="1">
      <alignment horizontal="center" vertical="center" wrapText="1"/>
    </xf>
    <xf numFmtId="49" fontId="3" fillId="34" borderId="19" xfId="0" applyNumberFormat="1" applyFont="1" applyFill="1" applyBorder="1" applyAlignment="1" applyProtection="1">
      <alignment horizontal="center"/>
      <protection locked="0"/>
    </xf>
    <xf numFmtId="49" fontId="3" fillId="34" borderId="10" xfId="0" applyNumberFormat="1" applyFont="1" applyFill="1" applyBorder="1" applyAlignment="1" applyProtection="1">
      <alignment horizontal="center"/>
      <protection locked="0"/>
    </xf>
    <xf numFmtId="0" fontId="10" fillId="34" borderId="9" xfId="0" applyFont="1" applyFill="1" applyBorder="1" applyAlignment="1" applyProtection="1">
      <alignment horizontal="right" vertical="center"/>
    </xf>
    <xf numFmtId="0" fontId="10" fillId="34" borderId="19" xfId="0" applyFont="1" applyFill="1" applyBorder="1" applyAlignment="1" applyProtection="1">
      <alignment horizontal="right" vertical="center"/>
    </xf>
    <xf numFmtId="0" fontId="10" fillId="34" borderId="19" xfId="0" applyFont="1" applyFill="1" applyBorder="1" applyAlignment="1" applyProtection="1">
      <alignment horizontal="left" vertical="center"/>
    </xf>
    <xf numFmtId="0" fontId="10" fillId="34" borderId="10" xfId="0" applyFont="1" applyFill="1" applyBorder="1" applyAlignment="1" applyProtection="1">
      <alignment horizontal="left" vertical="center"/>
    </xf>
    <xf numFmtId="0" fontId="3" fillId="34" borderId="9" xfId="0" applyFont="1" applyFill="1" applyBorder="1" applyAlignment="1" applyProtection="1">
      <alignment horizontal="left" vertical="center" wrapText="1"/>
    </xf>
    <xf numFmtId="0" fontId="3" fillId="34" borderId="10" xfId="0" applyFont="1" applyFill="1" applyBorder="1" applyAlignment="1" applyProtection="1">
      <alignment horizontal="left" vertical="center" wrapText="1"/>
    </xf>
    <xf numFmtId="0" fontId="0" fillId="17" borderId="6" xfId="0" applyFill="1" applyBorder="1" applyAlignment="1" applyProtection="1">
      <alignment horizontal="center"/>
    </xf>
    <xf numFmtId="1" fontId="10" fillId="33" borderId="1" xfId="0" applyNumberFormat="1" applyFont="1" applyFill="1" applyBorder="1" applyAlignment="1" applyProtection="1">
      <alignment horizontal="center" vertical="center"/>
      <protection locked="0"/>
    </xf>
    <xf numFmtId="0" fontId="3" fillId="34" borderId="9" xfId="0" applyFont="1" applyFill="1" applyBorder="1" applyAlignment="1" applyProtection="1">
      <alignment horizontal="right" vertical="center"/>
    </xf>
    <xf numFmtId="0" fontId="3" fillId="34" borderId="19" xfId="0" applyFont="1" applyFill="1" applyBorder="1" applyAlignment="1" applyProtection="1">
      <alignment horizontal="right" vertical="center"/>
    </xf>
    <xf numFmtId="0" fontId="10" fillId="32" borderId="1" xfId="0" applyFont="1" applyFill="1" applyBorder="1" applyAlignment="1" applyProtection="1">
      <alignment horizontal="center" vertical="center"/>
    </xf>
    <xf numFmtId="1" fontId="12" fillId="32" borderId="1" xfId="0" applyNumberFormat="1" applyFont="1" applyFill="1" applyBorder="1" applyAlignment="1" applyProtection="1">
      <alignment horizontal="center" vertical="center"/>
    </xf>
    <xf numFmtId="0" fontId="0" fillId="26" borderId="20" xfId="0" applyFill="1" applyBorder="1" applyAlignment="1" applyProtection="1">
      <alignment horizontal="center" vertical="top"/>
    </xf>
    <xf numFmtId="0" fontId="0" fillId="26" borderId="21" xfId="0" applyFill="1" applyBorder="1" applyAlignment="1" applyProtection="1">
      <alignment horizontal="center" vertical="top"/>
    </xf>
    <xf numFmtId="0" fontId="62" fillId="38" borderId="1" xfId="0" applyFont="1" applyFill="1" applyBorder="1" applyAlignment="1" applyProtection="1">
      <alignment horizontal="center" vertical="center"/>
    </xf>
    <xf numFmtId="1" fontId="62" fillId="38" borderId="1" xfId="0" applyNumberFormat="1" applyFont="1" applyFill="1" applyBorder="1" applyAlignment="1" applyProtection="1">
      <alignment horizontal="center" vertical="center"/>
    </xf>
    <xf numFmtId="0" fontId="47" fillId="32" borderId="9" xfId="0" applyFont="1" applyFill="1" applyBorder="1" applyAlignment="1" applyProtection="1">
      <alignment horizontal="center" vertical="center"/>
    </xf>
    <xf numFmtId="0" fontId="47" fillId="32" borderId="10" xfId="0" applyFont="1" applyFill="1" applyBorder="1" applyAlignment="1" applyProtection="1">
      <alignment horizontal="center" vertical="center"/>
    </xf>
    <xf numFmtId="0" fontId="62" fillId="34" borderId="9" xfId="0" applyFont="1" applyFill="1" applyBorder="1" applyAlignment="1" applyProtection="1">
      <alignment horizontal="center" vertical="center"/>
    </xf>
    <xf numFmtId="0" fontId="62" fillId="34" borderId="10" xfId="0" applyFont="1" applyFill="1" applyBorder="1" applyAlignment="1" applyProtection="1">
      <alignment horizontal="center" vertical="center"/>
    </xf>
    <xf numFmtId="0" fontId="0" fillId="17" borderId="3" xfId="0" applyFill="1" applyBorder="1" applyAlignment="1" applyProtection="1">
      <alignment horizontal="center" vertical="center"/>
    </xf>
    <xf numFmtId="0" fontId="0" fillId="17" borderId="7" xfId="0" applyFill="1" applyBorder="1" applyAlignment="1" applyProtection="1">
      <alignment horizontal="center" vertical="center"/>
    </xf>
    <xf numFmtId="0" fontId="0" fillId="17" borderId="12" xfId="0" applyFill="1" applyBorder="1" applyAlignment="1" applyProtection="1">
      <alignment horizontal="center" vertical="center"/>
    </xf>
    <xf numFmtId="0" fontId="0" fillId="17" borderId="25" xfId="0" applyFill="1" applyBorder="1" applyAlignment="1" applyProtection="1">
      <alignment horizontal="center" vertical="center"/>
    </xf>
    <xf numFmtId="0" fontId="0" fillId="17" borderId="9" xfId="0" applyFont="1" applyFill="1" applyBorder="1" applyAlignment="1" applyProtection="1">
      <alignment horizontal="center"/>
    </xf>
    <xf numFmtId="0" fontId="0" fillId="17" borderId="19" xfId="0" applyFont="1" applyFill="1" applyBorder="1" applyAlignment="1" applyProtection="1">
      <alignment horizontal="center"/>
    </xf>
    <xf numFmtId="0" fontId="0" fillId="17" borderId="10" xfId="0" applyFont="1" applyFill="1" applyBorder="1" applyAlignment="1" applyProtection="1">
      <alignment horizontal="center"/>
    </xf>
    <xf numFmtId="0" fontId="10" fillId="34" borderId="2" xfId="0" applyFont="1" applyFill="1" applyBorder="1" applyAlignment="1" applyProtection="1">
      <alignment horizontal="center" vertical="center" wrapText="1"/>
    </xf>
    <xf numFmtId="0" fontId="10" fillId="34" borderId="5" xfId="0" applyFont="1" applyFill="1" applyBorder="1" applyAlignment="1" applyProtection="1">
      <alignment horizontal="center" vertical="center" wrapText="1"/>
    </xf>
    <xf numFmtId="0" fontId="10" fillId="34" borderId="33" xfId="0" applyFont="1" applyFill="1" applyBorder="1" applyAlignment="1" applyProtection="1">
      <alignment horizontal="center" vertical="center" wrapText="1"/>
    </xf>
    <xf numFmtId="0" fontId="3" fillId="34" borderId="1" xfId="0" applyFont="1" applyFill="1" applyBorder="1" applyAlignment="1" applyProtection="1">
      <alignment horizontal="center" vertical="center" wrapText="1"/>
    </xf>
    <xf numFmtId="0" fontId="10" fillId="34" borderId="1" xfId="0" applyFont="1" applyFill="1" applyBorder="1" applyAlignment="1" applyProtection="1">
      <alignment horizontal="center" vertical="center"/>
    </xf>
    <xf numFmtId="0" fontId="3" fillId="34" borderId="1" xfId="0" applyFont="1" applyFill="1" applyBorder="1" applyAlignment="1" applyProtection="1">
      <alignment horizontal="right"/>
    </xf>
    <xf numFmtId="0" fontId="11" fillId="34" borderId="1" xfId="0" applyFont="1" applyFill="1" applyBorder="1" applyAlignment="1" applyProtection="1">
      <alignment horizontal="right"/>
    </xf>
    <xf numFmtId="0" fontId="3" fillId="34" borderId="10" xfId="0" applyFont="1" applyFill="1" applyBorder="1" applyAlignment="1" applyProtection="1">
      <alignment horizontal="right" vertical="center"/>
    </xf>
    <xf numFmtId="0" fontId="3" fillId="34" borderId="19" xfId="0" applyFont="1" applyFill="1" applyBorder="1" applyAlignment="1" applyProtection="1">
      <alignment horizontal="right"/>
    </xf>
    <xf numFmtId="49" fontId="3" fillId="34" borderId="1" xfId="0" applyNumberFormat="1" applyFont="1" applyFill="1" applyBorder="1" applyAlignment="1" applyProtection="1">
      <alignment horizontal="right"/>
    </xf>
    <xf numFmtId="1" fontId="12" fillId="32" borderId="9" xfId="0" applyNumberFormat="1" applyFont="1" applyFill="1" applyBorder="1" applyAlignment="1" applyProtection="1">
      <alignment horizontal="center" vertical="center"/>
      <protection locked="0"/>
    </xf>
    <xf numFmtId="1" fontId="12" fillId="32" borderId="10" xfId="0" applyNumberFormat="1" applyFont="1" applyFill="1" applyBorder="1" applyAlignment="1" applyProtection="1">
      <alignment horizontal="center" vertical="center"/>
      <protection locked="0"/>
    </xf>
    <xf numFmtId="0" fontId="10" fillId="25" borderId="30" xfId="0" applyFont="1" applyFill="1" applyBorder="1" applyAlignment="1">
      <alignment horizontal="center" vertical="center" wrapText="1"/>
    </xf>
    <xf numFmtId="0" fontId="3" fillId="25" borderId="2" xfId="0" applyFont="1" applyFill="1" applyBorder="1" applyAlignment="1">
      <alignment horizontal="center" vertical="center" wrapText="1"/>
    </xf>
    <xf numFmtId="0" fontId="3" fillId="25" borderId="33" xfId="0" applyFont="1" applyFill="1" applyBorder="1" applyAlignment="1">
      <alignment horizontal="center" vertical="center" wrapText="1"/>
    </xf>
    <xf numFmtId="49" fontId="12" fillId="6" borderId="57" xfId="0" applyNumberFormat="1" applyFont="1" applyFill="1" applyBorder="1" applyAlignment="1" applyProtection="1">
      <alignment horizontal="center" vertical="center" wrapText="1"/>
    </xf>
    <xf numFmtId="49" fontId="12" fillId="6" borderId="58" xfId="0" applyNumberFormat="1"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xf>
    <xf numFmtId="0" fontId="15" fillId="6" borderId="8" xfId="0" applyFont="1" applyFill="1" applyBorder="1" applyAlignment="1" applyProtection="1">
      <alignment horizontal="left"/>
    </xf>
    <xf numFmtId="0" fontId="15" fillId="6" borderId="0" xfId="0" applyFont="1" applyFill="1" applyBorder="1" applyAlignment="1" applyProtection="1">
      <alignment horizontal="left"/>
    </xf>
    <xf numFmtId="0" fontId="15" fillId="6" borderId="11" xfId="0" applyFont="1" applyFill="1" applyBorder="1" applyAlignment="1" applyProtection="1">
      <alignment horizontal="left"/>
    </xf>
    <xf numFmtId="0" fontId="5" fillId="6" borderId="9" xfId="0" applyFont="1" applyFill="1" applyBorder="1" applyAlignment="1" applyProtection="1">
      <alignment horizontal="center"/>
    </xf>
    <xf numFmtId="0" fontId="5" fillId="6" borderId="19" xfId="0" applyFont="1" applyFill="1" applyBorder="1" applyAlignment="1" applyProtection="1">
      <alignment horizontal="center"/>
    </xf>
    <xf numFmtId="49" fontId="4" fillId="6" borderId="9" xfId="0" applyNumberFormat="1" applyFont="1" applyFill="1" applyBorder="1" applyAlignment="1" applyProtection="1">
      <alignment horizontal="left" wrapText="1"/>
    </xf>
    <xf numFmtId="49" fontId="4" fillId="6" borderId="10" xfId="0" applyNumberFormat="1" applyFont="1" applyFill="1" applyBorder="1" applyAlignment="1" applyProtection="1">
      <alignment horizontal="left" wrapText="1"/>
    </xf>
    <xf numFmtId="0" fontId="5" fillId="6" borderId="9"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6" borderId="9" xfId="0" applyNumberFormat="1" applyFont="1" applyFill="1" applyBorder="1" applyAlignment="1" applyProtection="1">
      <alignment horizontal="center" vertical="center" wrapText="1"/>
    </xf>
    <xf numFmtId="0" fontId="5" fillId="6" borderId="10" xfId="0" applyNumberFormat="1"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49" fontId="12" fillId="6" borderId="9" xfId="0" applyNumberFormat="1" applyFont="1" applyFill="1" applyBorder="1" applyAlignment="1" applyProtection="1">
      <alignment horizontal="center" vertical="center" wrapText="1"/>
    </xf>
    <xf numFmtId="49" fontId="12" fillId="6" borderId="10" xfId="0" applyNumberFormat="1" applyFont="1" applyFill="1" applyBorder="1" applyAlignment="1" applyProtection="1">
      <alignment horizontal="center" vertical="center" wrapText="1"/>
    </xf>
    <xf numFmtId="0" fontId="10" fillId="6" borderId="9" xfId="0" applyFont="1" applyFill="1" applyBorder="1" applyAlignment="1" applyProtection="1">
      <alignment horizontal="center"/>
    </xf>
    <xf numFmtId="0" fontId="10" fillId="6" borderId="10" xfId="0" applyFont="1" applyFill="1" applyBorder="1" applyAlignment="1" applyProtection="1">
      <alignment horizontal="center"/>
    </xf>
    <xf numFmtId="0" fontId="5" fillId="6" borderId="10" xfId="0" applyFont="1" applyFill="1" applyBorder="1" applyAlignment="1" applyProtection="1">
      <alignment horizontal="center"/>
    </xf>
    <xf numFmtId="0" fontId="5" fillId="6" borderId="1" xfId="0" applyFont="1" applyFill="1" applyBorder="1" applyAlignment="1" applyProtection="1">
      <alignment horizontal="center"/>
    </xf>
    <xf numFmtId="49" fontId="5" fillId="6" borderId="9" xfId="0" applyNumberFormat="1" applyFont="1" applyFill="1" applyBorder="1" applyAlignment="1" applyProtection="1">
      <alignment horizontal="center"/>
    </xf>
    <xf numFmtId="49" fontId="5" fillId="6" borderId="19" xfId="0" applyNumberFormat="1" applyFont="1" applyFill="1" applyBorder="1" applyAlignment="1" applyProtection="1">
      <alignment horizontal="center"/>
    </xf>
    <xf numFmtId="49" fontId="5" fillId="6" borderId="10" xfId="0" applyNumberFormat="1" applyFont="1" applyFill="1" applyBorder="1" applyAlignment="1" applyProtection="1">
      <alignment horizontal="center"/>
    </xf>
    <xf numFmtId="17" fontId="10" fillId="6" borderId="9" xfId="0" applyNumberFormat="1" applyFont="1" applyFill="1" applyBorder="1" applyAlignment="1" applyProtection="1">
      <alignment horizontal="center" vertical="center" wrapText="1"/>
    </xf>
    <xf numFmtId="17" fontId="10" fillId="6" borderId="19" xfId="0" applyNumberFormat="1" applyFont="1" applyFill="1" applyBorder="1" applyAlignment="1" applyProtection="1">
      <alignment horizontal="center" vertical="center" wrapText="1"/>
    </xf>
    <xf numFmtId="17" fontId="10" fillId="6" borderId="50" xfId="0" applyNumberFormat="1" applyFont="1" applyFill="1" applyBorder="1" applyAlignment="1" applyProtection="1">
      <alignment horizontal="center" vertical="center" wrapText="1"/>
    </xf>
    <xf numFmtId="49" fontId="0" fillId="6" borderId="9" xfId="0" applyNumberFormat="1" applyFont="1" applyFill="1" applyBorder="1" applyAlignment="1" applyProtection="1">
      <alignment horizontal="center" vertical="center" wrapText="1"/>
    </xf>
    <xf numFmtId="49" fontId="0" fillId="6" borderId="19" xfId="0" applyNumberFormat="1" applyFont="1" applyFill="1" applyBorder="1" applyAlignment="1" applyProtection="1">
      <alignment horizontal="center" vertical="center" wrapText="1"/>
    </xf>
    <xf numFmtId="49" fontId="0" fillId="6" borderId="1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center"/>
    </xf>
    <xf numFmtId="0" fontId="10" fillId="6" borderId="19" xfId="0" applyFont="1" applyFill="1" applyBorder="1" applyAlignment="1" applyProtection="1">
      <alignment horizontal="center" vertical="center"/>
    </xf>
    <xf numFmtId="0" fontId="10" fillId="6" borderId="50" xfId="0" applyFont="1" applyFill="1" applyBorder="1" applyAlignment="1" applyProtection="1">
      <alignment horizontal="center" vertical="center"/>
    </xf>
    <xf numFmtId="0" fontId="10" fillId="6" borderId="1" xfId="0" applyFont="1" applyFill="1" applyBorder="1" applyAlignment="1" applyProtection="1">
      <alignment horizontal="center"/>
    </xf>
    <xf numFmtId="0" fontId="15" fillId="6" borderId="9" xfId="0" applyFont="1" applyFill="1" applyBorder="1" applyAlignment="1" applyProtection="1"/>
    <xf numFmtId="0" fontId="15" fillId="6" borderId="19" xfId="0" applyFont="1" applyFill="1" applyBorder="1" applyAlignment="1" applyProtection="1"/>
    <xf numFmtId="0" fontId="15" fillId="6" borderId="10" xfId="0" applyFont="1" applyFill="1" applyBorder="1" applyAlignment="1" applyProtection="1"/>
    <xf numFmtId="0" fontId="15" fillId="6" borderId="8" xfId="0" applyFont="1" applyFill="1" applyBorder="1" applyAlignment="1" applyProtection="1"/>
    <xf numFmtId="0" fontId="15" fillId="6" borderId="0" xfId="0" applyFont="1" applyFill="1" applyBorder="1" applyAlignment="1" applyProtection="1"/>
    <xf numFmtId="0" fontId="15" fillId="6" borderId="11" xfId="0" applyFont="1" applyFill="1" applyBorder="1" applyAlignment="1" applyProtection="1"/>
    <xf numFmtId="0" fontId="15" fillId="6" borderId="8" xfId="0" applyFont="1" applyFill="1" applyBorder="1" applyProtection="1"/>
    <xf numFmtId="0" fontId="15" fillId="6" borderId="0" xfId="0" applyFont="1" applyFill="1" applyBorder="1" applyProtection="1"/>
    <xf numFmtId="0" fontId="12" fillId="6" borderId="14" xfId="0" applyFont="1" applyFill="1" applyBorder="1" applyProtection="1"/>
    <xf numFmtId="0" fontId="12" fillId="6" borderId="15" xfId="0" applyFont="1" applyFill="1" applyBorder="1" applyProtection="1"/>
    <xf numFmtId="0" fontId="15" fillId="6" borderId="17" xfId="0" applyFont="1" applyFill="1" applyBorder="1" applyProtection="1"/>
    <xf numFmtId="0" fontId="15" fillId="6" borderId="18" xfId="0" applyFont="1" applyFill="1" applyBorder="1" applyProtection="1"/>
    <xf numFmtId="0" fontId="15" fillId="6" borderId="14" xfId="0" applyFont="1" applyFill="1" applyBorder="1" applyAlignment="1" applyProtection="1"/>
    <xf numFmtId="0" fontId="15" fillId="6" borderId="15" xfId="0" applyFont="1" applyFill="1" applyBorder="1" applyAlignment="1" applyProtection="1"/>
    <xf numFmtId="0" fontId="15" fillId="6" borderId="17" xfId="0" applyFont="1" applyFill="1" applyBorder="1" applyAlignment="1" applyProtection="1"/>
    <xf numFmtId="0" fontId="15" fillId="6" borderId="18" xfId="0" applyFont="1" applyFill="1" applyBorder="1" applyAlignment="1" applyProtection="1"/>
    <xf numFmtId="0" fontId="12" fillId="6" borderId="8" xfId="0" applyFont="1" applyFill="1" applyBorder="1" applyProtection="1"/>
    <xf numFmtId="0" fontId="12" fillId="6" borderId="0" xfId="0" applyFont="1" applyFill="1" applyBorder="1" applyProtection="1"/>
    <xf numFmtId="0" fontId="5" fillId="6" borderId="8" xfId="0" applyFont="1" applyFill="1" applyBorder="1" applyAlignment="1" applyProtection="1">
      <alignment horizontal="left"/>
    </xf>
    <xf numFmtId="0" fontId="5" fillId="6" borderId="0" xfId="0" applyFont="1" applyFill="1" applyBorder="1" applyAlignment="1" applyProtection="1">
      <alignment horizontal="left"/>
    </xf>
    <xf numFmtId="0" fontId="5" fillId="6" borderId="11" xfId="0" applyFont="1" applyFill="1" applyBorder="1" applyAlignment="1" applyProtection="1">
      <alignment horizontal="left"/>
    </xf>
    <xf numFmtId="0" fontId="15" fillId="6" borderId="24" xfId="0" applyFont="1" applyFill="1" applyBorder="1" applyProtection="1"/>
    <xf numFmtId="0" fontId="3" fillId="17" borderId="11" xfId="0" applyFont="1" applyFill="1" applyBorder="1" applyAlignment="1">
      <alignment horizontal="center" vertical="center" wrapText="1"/>
    </xf>
    <xf numFmtId="0" fontId="12" fillId="6" borderId="9" xfId="0" applyFont="1" applyFill="1" applyBorder="1" applyAlignment="1" applyProtection="1">
      <alignment horizontal="center"/>
    </xf>
    <xf numFmtId="0" fontId="12" fillId="6" borderId="19" xfId="0" applyFont="1" applyFill="1" applyBorder="1" applyAlignment="1" applyProtection="1">
      <alignment horizontal="center"/>
    </xf>
    <xf numFmtId="0" fontId="12" fillId="6" borderId="10" xfId="0" applyFont="1" applyFill="1" applyBorder="1" applyAlignment="1" applyProtection="1">
      <alignment horizontal="center"/>
    </xf>
    <xf numFmtId="0" fontId="12" fillId="6" borderId="41" xfId="0" applyFont="1" applyFill="1" applyBorder="1" applyAlignment="1" applyProtection="1"/>
    <xf numFmtId="0" fontId="12" fillId="6" borderId="42" xfId="0" applyFont="1" applyFill="1" applyBorder="1" applyAlignment="1" applyProtection="1"/>
    <xf numFmtId="0" fontId="10" fillId="6" borderId="42" xfId="0" applyFont="1" applyFill="1" applyBorder="1" applyAlignment="1" applyProtection="1">
      <alignment horizontal="center"/>
    </xf>
    <xf numFmtId="0" fontId="12" fillId="6" borderId="14" xfId="0" applyFont="1" applyFill="1" applyBorder="1" applyAlignment="1" applyProtection="1"/>
    <xf numFmtId="0" fontId="12" fillId="6" borderId="15" xfId="0" applyFont="1" applyFill="1" applyBorder="1" applyAlignment="1" applyProtection="1"/>
    <xf numFmtId="0" fontId="10" fillId="6" borderId="15" xfId="0" applyFont="1" applyFill="1" applyBorder="1" applyAlignment="1" applyProtection="1">
      <alignment horizontal="center"/>
    </xf>
    <xf numFmtId="0" fontId="15" fillId="6" borderId="12" xfId="0" applyFont="1" applyFill="1" applyBorder="1" applyAlignment="1" applyProtection="1"/>
    <xf numFmtId="0" fontId="15" fillId="6" borderId="6" xfId="0" applyFont="1" applyFill="1" applyBorder="1" applyAlignment="1" applyProtection="1"/>
    <xf numFmtId="0" fontId="15" fillId="6" borderId="25" xfId="0" applyFont="1" applyFill="1" applyBorder="1" applyAlignment="1" applyProtection="1"/>
    <xf numFmtId="1" fontId="9" fillId="32" borderId="2" xfId="0" applyNumberFormat="1" applyFont="1" applyFill="1" applyBorder="1" applyAlignment="1" applyProtection="1">
      <alignment horizontal="center" vertical="center"/>
      <protection locked="0"/>
    </xf>
    <xf numFmtId="1" fontId="9" fillId="32" borderId="33" xfId="0" applyNumberFormat="1" applyFont="1" applyFill="1" applyBorder="1" applyAlignment="1" applyProtection="1">
      <alignment horizontal="center" vertical="center"/>
      <protection locked="0"/>
    </xf>
    <xf numFmtId="0" fontId="10" fillId="6" borderId="26" xfId="0" applyFont="1" applyFill="1" applyBorder="1" applyAlignment="1" applyProtection="1">
      <alignment horizontal="center" vertical="center"/>
    </xf>
    <xf numFmtId="0" fontId="10" fillId="6" borderId="43"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3" fillId="6" borderId="47"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48" xfId="0" applyFont="1" applyFill="1" applyBorder="1" applyAlignment="1" applyProtection="1">
      <alignment horizontal="center" vertical="center"/>
    </xf>
    <xf numFmtId="0" fontId="5" fillId="6" borderId="9" xfId="0" applyNumberFormat="1" applyFont="1" applyFill="1" applyBorder="1" applyAlignment="1" applyProtection="1">
      <alignment horizontal="center" vertical="center"/>
    </xf>
    <xf numFmtId="0" fontId="5" fillId="6" borderId="19" xfId="0" applyNumberFormat="1" applyFont="1" applyFill="1" applyBorder="1" applyAlignment="1" applyProtection="1">
      <alignment horizontal="center" vertical="center"/>
    </xf>
    <xf numFmtId="0" fontId="5" fillId="6" borderId="50" xfId="0" applyNumberFormat="1" applyFont="1" applyFill="1" applyBorder="1" applyAlignment="1" applyProtection="1">
      <alignment horizontal="center" vertical="center"/>
    </xf>
    <xf numFmtId="0" fontId="5" fillId="6" borderId="49" xfId="0" applyFont="1" applyFill="1" applyBorder="1" applyAlignment="1" applyProtection="1">
      <alignment horizontal="right" vertical="center"/>
    </xf>
    <xf numFmtId="0" fontId="5" fillId="6" borderId="19" xfId="0" applyFont="1" applyFill="1" applyBorder="1" applyAlignment="1" applyProtection="1">
      <alignment horizontal="right" vertical="center"/>
    </xf>
    <xf numFmtId="0" fontId="5" fillId="6" borderId="10" xfId="0" applyFont="1" applyFill="1" applyBorder="1" applyAlignment="1" applyProtection="1">
      <alignment horizontal="right" vertical="center"/>
    </xf>
    <xf numFmtId="0" fontId="5" fillId="6" borderId="10" xfId="0" applyNumberFormat="1" applyFont="1" applyFill="1" applyBorder="1" applyAlignment="1" applyProtection="1">
      <alignment horizontal="center" vertical="center"/>
    </xf>
    <xf numFmtId="0" fontId="5" fillId="6" borderId="9" xfId="0" applyFont="1" applyFill="1" applyBorder="1" applyAlignment="1" applyProtection="1">
      <alignment horizontal="right" vertical="center"/>
    </xf>
    <xf numFmtId="0" fontId="5" fillId="6" borderId="8" xfId="0" applyFont="1" applyFill="1" applyBorder="1" applyProtection="1"/>
    <xf numFmtId="0" fontId="5" fillId="6" borderId="0" xfId="0" applyFont="1" applyFill="1" applyBorder="1" applyProtection="1"/>
    <xf numFmtId="0" fontId="15" fillId="6" borderId="3" xfId="0" applyFont="1" applyFill="1" applyBorder="1" applyAlignment="1" applyProtection="1"/>
    <xf numFmtId="0" fontId="15" fillId="6" borderId="4" xfId="0" applyFont="1" applyFill="1" applyBorder="1" applyAlignment="1" applyProtection="1"/>
    <xf numFmtId="0" fontId="5" fillId="6" borderId="17" xfId="0" applyFont="1" applyFill="1" applyBorder="1" applyAlignment="1" applyProtection="1">
      <alignment horizontal="left"/>
    </xf>
    <xf numFmtId="0" fontId="5" fillId="6" borderId="18" xfId="0" applyFont="1" applyFill="1" applyBorder="1" applyAlignment="1" applyProtection="1">
      <alignment horizontal="left"/>
    </xf>
    <xf numFmtId="0" fontId="5" fillId="6" borderId="24" xfId="0" applyFont="1" applyFill="1" applyBorder="1" applyAlignment="1" applyProtection="1">
      <alignment horizontal="left"/>
    </xf>
    <xf numFmtId="49" fontId="4" fillId="18" borderId="9" xfId="0" applyNumberFormat="1" applyFont="1" applyFill="1" applyBorder="1" applyAlignment="1" applyProtection="1">
      <alignment horizontal="left" wrapText="1"/>
    </xf>
    <xf numFmtId="49" fontId="4" fillId="18" borderId="10" xfId="0" applyNumberFormat="1" applyFont="1" applyFill="1" applyBorder="1" applyAlignment="1" applyProtection="1">
      <alignment horizontal="left" wrapText="1"/>
    </xf>
    <xf numFmtId="0" fontId="5" fillId="18" borderId="9" xfId="0" applyFont="1" applyFill="1" applyBorder="1" applyAlignment="1" applyProtection="1">
      <alignment horizontal="center" vertical="center"/>
    </xf>
    <xf numFmtId="0" fontId="5" fillId="18" borderId="10" xfId="0" applyFont="1" applyFill="1" applyBorder="1" applyAlignment="1" applyProtection="1">
      <alignment horizontal="center" vertical="center"/>
    </xf>
    <xf numFmtId="49" fontId="12" fillId="18" borderId="9" xfId="0" applyNumberFormat="1" applyFont="1" applyFill="1" applyBorder="1" applyAlignment="1" applyProtection="1">
      <alignment horizontal="center" vertical="center" wrapText="1"/>
    </xf>
    <xf numFmtId="49" fontId="12" fillId="18" borderId="10" xfId="0" applyNumberFormat="1" applyFont="1" applyFill="1" applyBorder="1" applyAlignment="1" applyProtection="1">
      <alignment horizontal="center" vertical="center" wrapText="1"/>
    </xf>
    <xf numFmtId="0" fontId="3" fillId="18" borderId="1" xfId="0" applyFont="1" applyFill="1" applyBorder="1" applyAlignment="1" applyProtection="1">
      <alignment horizontal="center" vertical="center"/>
    </xf>
    <xf numFmtId="0" fontId="5" fillId="18" borderId="9" xfId="0" applyNumberFormat="1" applyFont="1" applyFill="1" applyBorder="1" applyAlignment="1" applyProtection="1">
      <alignment horizontal="left" vertical="center" wrapText="1"/>
    </xf>
    <xf numFmtId="0" fontId="5" fillId="18" borderId="10" xfId="0" applyNumberFormat="1" applyFont="1" applyFill="1" applyBorder="1" applyAlignment="1" applyProtection="1">
      <alignment horizontal="left" vertical="center" wrapText="1"/>
    </xf>
    <xf numFmtId="0" fontId="10" fillId="18" borderId="9" xfId="0" applyFont="1" applyFill="1" applyBorder="1" applyAlignment="1" applyProtection="1">
      <alignment horizontal="center" vertical="center"/>
    </xf>
    <xf numFmtId="0" fontId="10" fillId="18" borderId="10" xfId="0" applyFont="1" applyFill="1" applyBorder="1" applyAlignment="1" applyProtection="1">
      <alignment horizontal="center" vertical="center"/>
    </xf>
    <xf numFmtId="17" fontId="10" fillId="18" borderId="9" xfId="0" applyNumberFormat="1" applyFont="1" applyFill="1" applyBorder="1" applyAlignment="1" applyProtection="1">
      <alignment horizontal="center" vertical="center" wrapText="1"/>
    </xf>
    <xf numFmtId="17" fontId="10" fillId="18" borderId="19" xfId="0" applyNumberFormat="1" applyFont="1" applyFill="1" applyBorder="1" applyAlignment="1" applyProtection="1">
      <alignment horizontal="center" vertical="center" wrapText="1"/>
    </xf>
    <xf numFmtId="17" fontId="10" fillId="18" borderId="10" xfId="0" applyNumberFormat="1" applyFont="1" applyFill="1" applyBorder="1" applyAlignment="1" applyProtection="1">
      <alignment horizontal="center" vertical="center" wrapText="1"/>
    </xf>
    <xf numFmtId="0" fontId="10" fillId="18" borderId="1" xfId="0" applyFont="1" applyFill="1" applyBorder="1" applyAlignment="1" applyProtection="1">
      <alignment horizontal="center" vertical="center" wrapText="1"/>
    </xf>
    <xf numFmtId="0" fontId="5" fillId="18" borderId="9" xfId="0" applyFont="1" applyFill="1" applyBorder="1" applyAlignment="1" applyProtection="1">
      <alignment horizontal="center"/>
    </xf>
    <xf numFmtId="0" fontId="5" fillId="18" borderId="10" xfId="0" applyFont="1" applyFill="1" applyBorder="1" applyAlignment="1" applyProtection="1">
      <alignment horizontal="center"/>
    </xf>
    <xf numFmtId="0" fontId="5" fillId="18" borderId="1" xfId="0" applyFont="1" applyFill="1" applyBorder="1" applyAlignment="1" applyProtection="1">
      <alignment horizontal="center"/>
    </xf>
    <xf numFmtId="49" fontId="5" fillId="18" borderId="9" xfId="0" applyNumberFormat="1" applyFont="1" applyFill="1" applyBorder="1" applyAlignment="1" applyProtection="1">
      <alignment horizontal="center"/>
    </xf>
    <xf numFmtId="49" fontId="5" fillId="18" borderId="19" xfId="0" applyNumberFormat="1" applyFont="1" applyFill="1" applyBorder="1" applyAlignment="1" applyProtection="1">
      <alignment horizontal="center"/>
    </xf>
    <xf numFmtId="49" fontId="5" fillId="18" borderId="10" xfId="0" applyNumberFormat="1" applyFont="1" applyFill="1" applyBorder="1" applyAlignment="1" applyProtection="1">
      <alignment horizontal="center"/>
    </xf>
    <xf numFmtId="49" fontId="0" fillId="18" borderId="9" xfId="0" applyNumberFormat="1" applyFill="1" applyBorder="1" applyAlignment="1" applyProtection="1">
      <alignment horizontal="center" vertical="center" wrapText="1"/>
    </xf>
    <xf numFmtId="49" fontId="0" fillId="18" borderId="19" xfId="0" applyNumberFormat="1" applyFont="1" applyFill="1" applyBorder="1" applyAlignment="1" applyProtection="1">
      <alignment horizontal="center" vertical="center" wrapText="1"/>
    </xf>
    <xf numFmtId="49" fontId="0" fillId="18" borderId="10" xfId="0" applyNumberFormat="1" applyFont="1" applyFill="1" applyBorder="1" applyAlignment="1" applyProtection="1">
      <alignment horizontal="center" vertical="center" wrapText="1"/>
    </xf>
    <xf numFmtId="0" fontId="10" fillId="18" borderId="1" xfId="0" applyFont="1" applyFill="1" applyBorder="1" applyAlignment="1" applyProtection="1">
      <alignment horizontal="center"/>
    </xf>
    <xf numFmtId="0" fontId="15" fillId="18" borderId="0" xfId="0" applyFont="1" applyFill="1" applyAlignment="1" applyProtection="1">
      <alignment horizontal="center"/>
    </xf>
    <xf numFmtId="0" fontId="10" fillId="18" borderId="19"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10" fillId="6" borderId="4"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0" fillId="17" borderId="0" xfId="0" applyFill="1" applyAlignment="1">
      <alignment horizontal="center"/>
    </xf>
    <xf numFmtId="0" fontId="10" fillId="22" borderId="2" xfId="0" applyFont="1" applyFill="1" applyBorder="1" applyAlignment="1">
      <alignment horizontal="center" vertical="center" wrapText="1"/>
    </xf>
    <xf numFmtId="0" fontId="10" fillId="22" borderId="5" xfId="0" applyFont="1" applyFill="1" applyBorder="1" applyAlignment="1">
      <alignment horizontal="center" vertical="center" wrapText="1"/>
    </xf>
    <xf numFmtId="0" fontId="10" fillId="22" borderId="33" xfId="0" applyFont="1" applyFill="1" applyBorder="1" applyAlignment="1">
      <alignment horizontal="center" vertical="center" wrapText="1"/>
    </xf>
    <xf numFmtId="0" fontId="31" fillId="20" borderId="2" xfId="0" applyFont="1" applyFill="1" applyBorder="1" applyAlignment="1" applyProtection="1">
      <alignment horizontal="center" vertical="center"/>
      <protection locked="0"/>
    </xf>
    <xf numFmtId="0" fontId="31" fillId="20" borderId="5" xfId="0" applyFont="1" applyFill="1" applyBorder="1" applyAlignment="1" applyProtection="1">
      <alignment horizontal="center" vertical="center"/>
      <protection locked="0"/>
    </xf>
    <xf numFmtId="0" fontId="31" fillId="20" borderId="33" xfId="0" applyFont="1" applyFill="1" applyBorder="1" applyAlignment="1" applyProtection="1">
      <alignment horizontal="center" vertical="center"/>
      <protection locked="0"/>
    </xf>
    <xf numFmtId="0" fontId="0" fillId="6" borderId="6" xfId="0" applyFill="1" applyBorder="1" applyAlignment="1">
      <alignment horizontal="center"/>
    </xf>
    <xf numFmtId="0" fontId="0" fillId="6" borderId="6" xfId="0" applyFont="1" applyFill="1" applyBorder="1" applyAlignment="1">
      <alignment horizontal="center"/>
    </xf>
    <xf numFmtId="0" fontId="0" fillId="6" borderId="0" xfId="0" applyFont="1" applyFill="1" applyAlignment="1">
      <alignment horizontal="center"/>
    </xf>
    <xf numFmtId="0" fontId="10" fillId="6" borderId="0" xfId="0" applyFont="1" applyFill="1" applyAlignment="1">
      <alignment horizontal="center" vertical="center"/>
    </xf>
    <xf numFmtId="0" fontId="29" fillId="6" borderId="0" xfId="0" applyFont="1" applyFill="1" applyAlignment="1">
      <alignment horizontal="center" vertical="center"/>
    </xf>
    <xf numFmtId="0" fontId="0" fillId="6" borderId="0" xfId="0" applyFont="1" applyFill="1" applyAlignment="1"/>
    <xf numFmtId="49" fontId="0" fillId="6" borderId="1" xfId="0" applyNumberFormat="1" applyFill="1" applyBorder="1"/>
    <xf numFmtId="49" fontId="0" fillId="6" borderId="33" xfId="0" applyNumberFormat="1" applyFill="1" applyBorder="1"/>
    <xf numFmtId="49" fontId="4" fillId="6" borderId="1" xfId="0" applyNumberFormat="1" applyFont="1" applyFill="1" applyBorder="1"/>
    <xf numFmtId="0" fontId="0" fillId="6" borderId="1" xfId="0" applyFill="1" applyBorder="1"/>
    <xf numFmtId="0" fontId="0" fillId="6" borderId="12" xfId="0" applyFill="1" applyBorder="1" applyAlignment="1">
      <alignment horizontal="center"/>
    </xf>
    <xf numFmtId="0" fontId="0" fillId="6" borderId="38" xfId="0" applyFill="1" applyBorder="1" applyAlignment="1">
      <alignment horizontal="center"/>
    </xf>
    <xf numFmtId="0" fontId="0" fillId="6" borderId="30" xfId="0" applyFill="1" applyBorder="1" applyAlignment="1">
      <alignment horizontal="center"/>
    </xf>
    <xf numFmtId="0" fontId="0" fillId="15" borderId="30" xfId="0" applyFill="1" applyBorder="1" applyAlignment="1" applyProtection="1">
      <alignment horizontal="center"/>
      <protection locked="0"/>
    </xf>
    <xf numFmtId="49" fontId="0" fillId="6" borderId="1" xfId="0" applyNumberFormat="1" applyFill="1" applyBorder="1" applyAlignment="1"/>
    <xf numFmtId="0" fontId="3" fillId="6" borderId="1" xfId="0" applyFont="1" applyFill="1" applyBorder="1"/>
    <xf numFmtId="0" fontId="4" fillId="6" borderId="1" xfId="0" applyFont="1" applyFill="1" applyBorder="1"/>
    <xf numFmtId="0" fontId="0" fillId="6" borderId="9" xfId="0" applyFill="1" applyBorder="1"/>
    <xf numFmtId="0" fontId="0" fillId="6" borderId="19" xfId="0" applyFill="1" applyBorder="1"/>
    <xf numFmtId="0" fontId="0" fillId="6" borderId="10" xfId="0" applyFill="1" applyBorder="1"/>
    <xf numFmtId="0" fontId="0" fillId="6" borderId="0" xfId="0" applyFill="1"/>
    <xf numFmtId="0" fontId="0" fillId="4" borderId="0" xfId="0" applyFill="1"/>
    <xf numFmtId="0" fontId="0" fillId="6" borderId="0" xfId="0" applyFill="1" applyAlignment="1">
      <alignment horizontal="right"/>
    </xf>
    <xf numFmtId="0" fontId="0" fillId="6" borderId="0" xfId="0" applyFill="1" applyAlignment="1"/>
    <xf numFmtId="0" fontId="0" fillId="6" borderId="0" xfId="0" applyFill="1" applyAlignment="1">
      <alignment horizontal="center"/>
    </xf>
    <xf numFmtId="0" fontId="0" fillId="6" borderId="0" xfId="0" applyFill="1" applyBorder="1" applyAlignment="1"/>
    <xf numFmtId="0" fontId="0" fillId="6" borderId="8" xfId="0" applyFill="1" applyBorder="1" applyAlignment="1"/>
    <xf numFmtId="0" fontId="0" fillId="6" borderId="11" xfId="0" applyFill="1" applyBorder="1" applyAlignment="1"/>
    <xf numFmtId="0" fontId="0" fillId="6" borderId="0" xfId="0" applyFill="1" applyBorder="1" applyAlignment="1">
      <alignment horizontal="right"/>
    </xf>
    <xf numFmtId="0" fontId="0" fillId="6" borderId="0" xfId="0" applyFill="1" applyBorder="1" applyAlignment="1">
      <alignment horizontal="center"/>
    </xf>
    <xf numFmtId="0" fontId="0" fillId="6" borderId="8" xfId="0" applyFill="1" applyBorder="1" applyAlignment="1">
      <alignment horizontal="center"/>
    </xf>
    <xf numFmtId="0" fontId="0" fillId="6" borderId="11" xfId="0" applyFill="1" applyBorder="1" applyAlignment="1">
      <alignment horizontal="center"/>
    </xf>
    <xf numFmtId="0" fontId="0" fillId="6" borderId="4" xfId="0" applyFill="1" applyBorder="1"/>
    <xf numFmtId="0" fontId="0" fillId="6" borderId="9" xfId="0" applyFont="1" applyFill="1" applyBorder="1" applyAlignment="1">
      <alignment horizontal="center"/>
    </xf>
    <xf numFmtId="0" fontId="0" fillId="6" borderId="19" xfId="0" applyFont="1" applyFill="1" applyBorder="1" applyAlignment="1">
      <alignment horizontal="center"/>
    </xf>
    <xf numFmtId="0" fontId="0" fillId="6" borderId="19" xfId="0" applyFont="1" applyFill="1" applyBorder="1" applyAlignment="1"/>
    <xf numFmtId="0" fontId="0" fillId="6" borderId="10" xfId="0" applyFont="1" applyFill="1" applyBorder="1" applyAlignment="1"/>
    <xf numFmtId="0" fontId="0" fillId="6" borderId="9" xfId="0" applyFill="1" applyBorder="1" applyAlignment="1">
      <alignment horizontal="center"/>
    </xf>
    <xf numFmtId="0" fontId="0" fillId="6" borderId="40" xfId="0" applyFill="1" applyBorder="1" applyAlignment="1">
      <alignment horizontal="center"/>
    </xf>
    <xf numFmtId="0" fontId="10" fillId="0" borderId="9" xfId="0" applyFont="1" applyFill="1" applyBorder="1" applyAlignment="1" applyProtection="1">
      <alignment horizontal="right"/>
    </xf>
    <xf numFmtId="0" fontId="10" fillId="0" borderId="10" xfId="0" applyFont="1" applyFill="1" applyBorder="1" applyAlignment="1" applyProtection="1">
      <alignment horizontal="right"/>
    </xf>
    <xf numFmtId="0" fontId="10" fillId="0" borderId="1" xfId="0" applyFont="1" applyFill="1" applyBorder="1" applyAlignment="1" applyProtection="1">
      <alignment horizontal="center" vertical="center" wrapText="1"/>
    </xf>
    <xf numFmtId="0" fontId="5" fillId="6" borderId="9" xfId="0" applyFont="1" applyFill="1" applyBorder="1" applyProtection="1"/>
    <xf numFmtId="0" fontId="5" fillId="6" borderId="10" xfId="0" applyFont="1" applyFill="1" applyBorder="1" applyProtection="1"/>
    <xf numFmtId="0" fontId="12" fillId="6" borderId="1" xfId="0" applyFont="1" applyFill="1" applyBorder="1" applyProtection="1"/>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5" fillId="0" borderId="9" xfId="0" applyFont="1" applyFill="1" applyBorder="1" applyProtection="1"/>
    <xf numFmtId="0" fontId="5" fillId="0" borderId="10" xfId="0" applyFont="1" applyFill="1" applyBorder="1" applyProtection="1"/>
    <xf numFmtId="49" fontId="4" fillId="0" borderId="9" xfId="0" applyNumberFormat="1" applyFont="1" applyFill="1" applyBorder="1" applyAlignment="1" applyProtection="1">
      <alignment horizontal="center" wrapText="1"/>
    </xf>
    <xf numFmtId="49" fontId="4" fillId="0" borderId="10" xfId="0" applyNumberFormat="1" applyFont="1" applyFill="1" applyBorder="1" applyAlignment="1" applyProtection="1">
      <alignment horizontal="center" wrapText="1"/>
    </xf>
    <xf numFmtId="0" fontId="5" fillId="0" borderId="9"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0" borderId="9"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17" fontId="10" fillId="0" borderId="9" xfId="0" applyNumberFormat="1" applyFont="1" applyFill="1" applyBorder="1" applyAlignment="1" applyProtection="1">
      <alignment horizontal="center" vertical="center" wrapText="1"/>
    </xf>
    <xf numFmtId="17" fontId="10" fillId="0" borderId="19" xfId="0" applyNumberFormat="1" applyFont="1" applyFill="1" applyBorder="1" applyAlignment="1" applyProtection="1">
      <alignment horizontal="center" vertical="center" wrapText="1"/>
    </xf>
    <xf numFmtId="17" fontId="10" fillId="0" borderId="10"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right" vertical="center"/>
    </xf>
    <xf numFmtId="0" fontId="24" fillId="0" borderId="8" xfId="0" applyFont="1" applyFill="1" applyBorder="1" applyProtection="1"/>
    <xf numFmtId="0" fontId="24" fillId="0" borderId="0" xfId="0" applyFont="1" applyFill="1" applyBorder="1" applyProtection="1"/>
    <xf numFmtId="0" fontId="15" fillId="0" borderId="8" xfId="0" applyFont="1" applyFill="1" applyBorder="1" applyProtection="1"/>
    <xf numFmtId="0" fontId="15" fillId="0" borderId="0" xfId="0" applyFont="1" applyFill="1" applyBorder="1" applyProtection="1"/>
    <xf numFmtId="0" fontId="5" fillId="0" borderId="8" xfId="0" applyFont="1" applyFill="1" applyBorder="1" applyAlignment="1" applyProtection="1">
      <alignment horizontal="left"/>
    </xf>
    <xf numFmtId="0" fontId="5" fillId="0" borderId="0" xfId="0" applyFont="1" applyFill="1" applyBorder="1" applyAlignment="1" applyProtection="1">
      <alignment horizontal="left"/>
    </xf>
    <xf numFmtId="0" fontId="15" fillId="0" borderId="8" xfId="0" applyFont="1" applyBorder="1" applyAlignment="1" applyProtection="1">
      <alignment horizontal="left"/>
    </xf>
    <xf numFmtId="0" fontId="15" fillId="0" borderId="0" xfId="0" applyFont="1" applyBorder="1" applyAlignment="1" applyProtection="1">
      <alignment horizontal="left"/>
    </xf>
    <xf numFmtId="0" fontId="24" fillId="0" borderId="8" xfId="0" applyFont="1" applyFill="1" applyBorder="1" applyAlignment="1" applyProtection="1"/>
    <xf numFmtId="0" fontId="24" fillId="0" borderId="0" xfId="0" applyFont="1" applyFill="1" applyBorder="1" applyAlignment="1" applyProtection="1"/>
    <xf numFmtId="0" fontId="12" fillId="0" borderId="9" xfId="0" applyFont="1" applyFill="1" applyBorder="1" applyProtection="1"/>
    <xf numFmtId="0" fontId="12" fillId="0" borderId="19" xfId="0" applyFont="1" applyFill="1" applyBorder="1" applyProtection="1"/>
    <xf numFmtId="0" fontId="15" fillId="0" borderId="0" xfId="0" applyFont="1" applyBorder="1" applyAlignment="1" applyProtection="1">
      <alignment horizontal="center"/>
    </xf>
    <xf numFmtId="0" fontId="12" fillId="17" borderId="34" xfId="0" applyFont="1" applyFill="1" applyBorder="1" applyAlignment="1" applyProtection="1">
      <alignment horizontal="center"/>
      <protection locked="0"/>
    </xf>
    <xf numFmtId="0" fontId="12" fillId="17" borderId="35" xfId="0" applyFont="1" applyFill="1" applyBorder="1" applyAlignment="1" applyProtection="1">
      <alignment horizontal="center"/>
      <protection locked="0"/>
    </xf>
    <xf numFmtId="0" fontId="10" fillId="17" borderId="34" xfId="0" applyFont="1" applyFill="1" applyBorder="1" applyAlignment="1" applyProtection="1">
      <alignment horizontal="center" vertical="center" wrapText="1"/>
    </xf>
    <xf numFmtId="0" fontId="10" fillId="17" borderId="35" xfId="0" applyFont="1" applyFill="1" applyBorder="1" applyAlignment="1" applyProtection="1">
      <alignment horizontal="center" vertical="center" wrapText="1"/>
    </xf>
    <xf numFmtId="0" fontId="15" fillId="0" borderId="8" xfId="0" applyFont="1" applyFill="1" applyBorder="1" applyAlignment="1" applyProtection="1">
      <alignment horizontal="center"/>
    </xf>
    <xf numFmtId="0" fontId="15" fillId="0" borderId="0" xfId="0" applyFont="1" applyFill="1" applyBorder="1" applyAlignment="1" applyProtection="1">
      <alignment horizontal="center"/>
    </xf>
    <xf numFmtId="0" fontId="10" fillId="0" borderId="1" xfId="0" applyFont="1" applyFill="1" applyBorder="1" applyAlignment="1" applyProtection="1">
      <alignment horizontal="center" vertical="center"/>
    </xf>
    <xf numFmtId="0" fontId="10" fillId="0" borderId="0" xfId="0" applyFont="1" applyBorder="1" applyAlignment="1" applyProtection="1">
      <alignment horizontal="center"/>
    </xf>
    <xf numFmtId="0" fontId="21" fillId="0" borderId="0" xfId="0" applyFont="1" applyBorder="1" applyAlignment="1" applyProtection="1">
      <alignment horizontal="center"/>
    </xf>
    <xf numFmtId="0" fontId="4" fillId="0" borderId="0" xfId="0" applyFont="1" applyBorder="1" applyProtection="1"/>
    <xf numFmtId="0" fontId="4" fillId="0" borderId="0" xfId="0" applyFont="1" applyBorder="1" applyAlignment="1" applyProtection="1">
      <alignment horizontal="center"/>
    </xf>
    <xf numFmtId="49" fontId="5" fillId="0" borderId="9" xfId="0" applyNumberFormat="1" applyFont="1" applyFill="1" applyBorder="1" applyAlignment="1" applyProtection="1">
      <alignment horizontal="center" wrapText="1"/>
    </xf>
    <xf numFmtId="49" fontId="5" fillId="0" borderId="19" xfId="0" applyNumberFormat="1" applyFont="1" applyFill="1" applyBorder="1" applyAlignment="1" applyProtection="1">
      <alignment horizontal="center" wrapText="1"/>
    </xf>
    <xf numFmtId="49" fontId="5" fillId="0" borderId="10" xfId="0" applyNumberFormat="1" applyFont="1" applyFill="1" applyBorder="1" applyAlignment="1" applyProtection="1">
      <alignment horizontal="center" wrapText="1"/>
    </xf>
    <xf numFmtId="49" fontId="10" fillId="0" borderId="9" xfId="0" applyNumberFormat="1" applyFont="1" applyFill="1" applyBorder="1" applyAlignment="1" applyProtection="1">
      <alignment horizontal="center" wrapText="1"/>
    </xf>
    <xf numFmtId="49" fontId="10" fillId="0" borderId="19" xfId="0" applyNumberFormat="1" applyFont="1" applyFill="1" applyBorder="1" applyAlignment="1" applyProtection="1">
      <alignment horizontal="center" wrapText="1"/>
    </xf>
    <xf numFmtId="49" fontId="10" fillId="0" borderId="10" xfId="0" applyNumberFormat="1" applyFont="1" applyFill="1" applyBorder="1" applyAlignment="1" applyProtection="1">
      <alignment horizontal="center" wrapText="1"/>
    </xf>
    <xf numFmtId="49" fontId="21" fillId="0" borderId="9" xfId="0" applyNumberFormat="1" applyFont="1" applyFill="1" applyBorder="1" applyAlignment="1" applyProtection="1">
      <alignment horizontal="left" wrapText="1"/>
    </xf>
    <xf numFmtId="49" fontId="21" fillId="0" borderId="10" xfId="0" applyNumberFormat="1" applyFont="1" applyFill="1" applyBorder="1" applyAlignment="1" applyProtection="1">
      <alignment horizontal="left" wrapText="1"/>
    </xf>
    <xf numFmtId="0" fontId="12" fillId="0" borderId="4" xfId="0" applyFont="1" applyFill="1" applyBorder="1" applyAlignment="1" applyProtection="1">
      <alignment horizontal="center"/>
    </xf>
    <xf numFmtId="0" fontId="10" fillId="0" borderId="19" xfId="0" applyFont="1" applyFill="1" applyBorder="1" applyAlignment="1" applyProtection="1">
      <alignment horizontal="center" vertical="center"/>
    </xf>
    <xf numFmtId="0" fontId="12" fillId="0" borderId="19" xfId="0" applyFont="1" applyFill="1" applyBorder="1" applyAlignment="1" applyProtection="1">
      <alignment horizontal="center"/>
    </xf>
    <xf numFmtId="0" fontId="12" fillId="0" borderId="8" xfId="0" applyFont="1" applyFill="1" applyBorder="1" applyProtection="1"/>
    <xf numFmtId="0" fontId="12" fillId="0" borderId="0" xfId="0" applyFont="1" applyFill="1" applyBorder="1" applyProtection="1"/>
    <xf numFmtId="0" fontId="5" fillId="0" borderId="9"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15" fillId="0" borderId="8" xfId="0" applyFont="1" applyBorder="1" applyProtection="1"/>
    <xf numFmtId="0" fontId="15" fillId="0" borderId="0" xfId="0" applyFont="1" applyBorder="1" applyProtection="1"/>
    <xf numFmtId="0" fontId="15" fillId="0" borderId="8" xfId="0" applyFont="1" applyBorder="1" applyAlignment="1" applyProtection="1"/>
    <xf numFmtId="0" fontId="15" fillId="0" borderId="0" xfId="0" applyFont="1" applyBorder="1" applyAlignment="1" applyProtection="1"/>
    <xf numFmtId="0" fontId="0" fillId="0" borderId="0" xfId="0" applyFill="1" applyBorder="1" applyAlignment="1" applyProtection="1">
      <alignment horizontal="left"/>
    </xf>
    <xf numFmtId="0" fontId="0" fillId="0" borderId="0" xfId="0" applyFont="1" applyFill="1" applyBorder="1" applyAlignment="1" applyProtection="1">
      <alignment horizontal="left"/>
    </xf>
    <xf numFmtId="0" fontId="0" fillId="0" borderId="11" xfId="0" applyFont="1" applyFill="1" applyBorder="1" applyAlignment="1" applyProtection="1">
      <alignment horizontal="left"/>
    </xf>
    <xf numFmtId="0" fontId="15" fillId="0" borderId="8" xfId="0" applyFont="1" applyFill="1" applyBorder="1" applyAlignment="1" applyProtection="1"/>
    <xf numFmtId="0" fontId="15" fillId="0" borderId="0" xfId="0" applyFont="1" applyFill="1" applyBorder="1" applyAlignment="1" applyProtection="1"/>
    <xf numFmtId="0" fontId="15" fillId="0" borderId="11" xfId="0" applyFont="1" applyFill="1" applyBorder="1" applyAlignment="1" applyProtection="1"/>
    <xf numFmtId="0" fontId="5" fillId="0" borderId="0" xfId="0" applyFont="1" applyBorder="1" applyAlignment="1" applyProtection="1">
      <alignment horizontal="center"/>
    </xf>
    <xf numFmtId="0" fontId="5" fillId="0" borderId="11" xfId="0" applyFont="1" applyBorder="1" applyAlignment="1" applyProtection="1">
      <alignment horizontal="center"/>
    </xf>
    <xf numFmtId="0" fontId="12" fillId="0" borderId="10" xfId="0" applyFont="1" applyFill="1" applyBorder="1" applyProtection="1"/>
    <xf numFmtId="0" fontId="4" fillId="0" borderId="0" xfId="0" applyFont="1" applyFill="1" applyBorder="1" applyAlignment="1" applyProtection="1">
      <alignment horizontal="center"/>
    </xf>
    <xf numFmtId="0" fontId="4"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9" xfId="0" applyFont="1" applyFill="1" applyBorder="1" applyAlignment="1" applyProtection="1">
      <alignment horizontal="center"/>
    </xf>
    <xf numFmtId="0" fontId="5" fillId="0" borderId="10" xfId="0" applyFont="1" applyFill="1" applyBorder="1" applyAlignment="1" applyProtection="1">
      <alignment horizontal="center"/>
    </xf>
    <xf numFmtId="0" fontId="15" fillId="0" borderId="8" xfId="0" applyFont="1" applyFill="1" applyBorder="1" applyAlignment="1" applyProtection="1">
      <alignment horizontal="left"/>
    </xf>
    <xf numFmtId="0" fontId="15" fillId="0" borderId="0" xfId="0" applyFont="1" applyFill="1" applyBorder="1" applyAlignment="1" applyProtection="1">
      <alignment horizontal="left"/>
    </xf>
    <xf numFmtId="0" fontId="15" fillId="0" borderId="11" xfId="0" applyFont="1" applyFill="1" applyBorder="1" applyAlignment="1" applyProtection="1">
      <alignment horizontal="left"/>
    </xf>
    <xf numFmtId="0" fontId="5" fillId="0" borderId="19" xfId="0" applyFont="1" applyBorder="1" applyAlignment="1" applyProtection="1">
      <alignment horizontal="center"/>
    </xf>
    <xf numFmtId="0" fontId="5" fillId="0" borderId="10" xfId="0" applyFont="1" applyBorder="1" applyAlignment="1" applyProtection="1">
      <alignment horizontal="center"/>
    </xf>
    <xf numFmtId="0" fontId="10"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5" fillId="0" borderId="8" xfId="0" applyFont="1" applyBorder="1" applyProtection="1"/>
    <xf numFmtId="0" fontId="5" fillId="0" borderId="0" xfId="0" applyFont="1" applyBorder="1" applyProtection="1"/>
    <xf numFmtId="0" fontId="15" fillId="0" borderId="9" xfId="0" applyFont="1" applyFill="1" applyBorder="1" applyAlignment="1" applyProtection="1"/>
    <xf numFmtId="0" fontId="15" fillId="0" borderId="19" xfId="0" applyFont="1" applyFill="1" applyBorder="1" applyAlignment="1" applyProtection="1"/>
    <xf numFmtId="0" fontId="5" fillId="0" borderId="19" xfId="0" applyFont="1" applyBorder="1" applyAlignment="1" applyProtection="1">
      <alignment horizontal="right" vertical="center"/>
    </xf>
    <xf numFmtId="0" fontId="5" fillId="0" borderId="10" xfId="0" applyFont="1" applyBorder="1" applyAlignment="1" applyProtection="1">
      <alignment horizontal="right" vertical="center"/>
    </xf>
    <xf numFmtId="0" fontId="5" fillId="0" borderId="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15" fillId="0" borderId="3" xfId="0" applyFont="1" applyBorder="1" applyAlignment="1" applyProtection="1"/>
    <xf numFmtId="0" fontId="15" fillId="0" borderId="4" xfId="0" applyFont="1" applyBorder="1" applyAlignment="1" applyProtection="1"/>
    <xf numFmtId="0" fontId="5" fillId="0" borderId="19" xfId="0" applyFont="1" applyFill="1" applyBorder="1" applyAlignment="1" applyProtection="1">
      <alignment horizontal="right" vertical="center"/>
    </xf>
    <xf numFmtId="0" fontId="0" fillId="6" borderId="1" xfId="0" applyFont="1" applyFill="1" applyBorder="1" applyAlignment="1">
      <alignment horizontal="center" vertical="center"/>
    </xf>
    <xf numFmtId="0" fontId="0" fillId="6" borderId="1" xfId="0" applyFont="1" applyFill="1" applyBorder="1" applyAlignment="1" applyProtection="1">
      <alignment horizontal="center" vertical="center"/>
      <protection locked="0"/>
    </xf>
    <xf numFmtId="15" fontId="0" fillId="6" borderId="9" xfId="0" applyNumberFormat="1" applyFont="1" applyFill="1" applyBorder="1" applyAlignment="1" applyProtection="1">
      <alignment horizontal="center" vertical="center"/>
      <protection locked="0"/>
    </xf>
    <xf numFmtId="0" fontId="0" fillId="6" borderId="19"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12" fillId="6" borderId="0" xfId="0" applyFont="1" applyFill="1" applyAlignment="1">
      <alignment horizontal="center" vertical="center"/>
    </xf>
    <xf numFmtId="0" fontId="3" fillId="6" borderId="0" xfId="0" applyFont="1" applyFill="1" applyAlignment="1">
      <alignment horizontal="center" vertical="center"/>
    </xf>
    <xf numFmtId="0" fontId="0" fillId="6" borderId="1" xfId="0" applyFont="1" applyFill="1" applyBorder="1" applyAlignment="1">
      <alignment horizontal="center"/>
    </xf>
    <xf numFmtId="0" fontId="0" fillId="6" borderId="33" xfId="0" applyFont="1" applyFill="1" applyBorder="1"/>
    <xf numFmtId="0" fontId="0" fillId="6" borderId="12" xfId="0" applyFont="1" applyFill="1" applyBorder="1"/>
    <xf numFmtId="0" fontId="0" fillId="6" borderId="5" xfId="0" applyFont="1" applyFill="1" applyBorder="1"/>
    <xf numFmtId="0" fontId="0" fillId="6" borderId="11" xfId="0" applyFont="1" applyFill="1" applyBorder="1"/>
    <xf numFmtId="0" fontId="0" fillId="6" borderId="0" xfId="0" applyFont="1" applyFill="1" applyBorder="1" applyAlignment="1"/>
    <xf numFmtId="0" fontId="0" fillId="6" borderId="8" xfId="0" applyFont="1" applyFill="1" applyBorder="1"/>
    <xf numFmtId="1" fontId="0" fillId="6" borderId="1" xfId="0" applyNumberFormat="1" applyFont="1" applyFill="1" applyBorder="1"/>
    <xf numFmtId="0" fontId="0" fillId="6" borderId="1" xfId="0" applyFont="1" applyFill="1" applyBorder="1"/>
    <xf numFmtId="0" fontId="0" fillId="6" borderId="9" xfId="0" applyFont="1" applyFill="1" applyBorder="1" applyAlignment="1"/>
    <xf numFmtId="0" fontId="0" fillId="6" borderId="10" xfId="0" applyFont="1" applyFill="1" applyBorder="1" applyAlignment="1">
      <alignment horizontal="center"/>
    </xf>
    <xf numFmtId="0" fontId="0" fillId="6" borderId="1" xfId="0" applyFont="1" applyFill="1" applyBorder="1" applyAlignment="1">
      <alignment horizontal="center" vertical="top"/>
    </xf>
    <xf numFmtId="0" fontId="0" fillId="6" borderId="1" xfId="0" applyFont="1" applyFill="1" applyBorder="1" applyAlignment="1" applyProtection="1">
      <alignment horizontal="center" wrapText="1"/>
      <protection locked="0"/>
    </xf>
    <xf numFmtId="0" fontId="0" fillId="6" borderId="0" xfId="0" applyFont="1" applyFill="1"/>
    <xf numFmtId="0" fontId="0" fillId="6" borderId="9" xfId="0" applyFont="1" applyFill="1" applyBorder="1"/>
    <xf numFmtId="49" fontId="0" fillId="6" borderId="8" xfId="0" applyNumberFormat="1" applyFont="1" applyFill="1" applyBorder="1" applyAlignment="1"/>
    <xf numFmtId="49" fontId="0" fillId="6" borderId="0" xfId="0" applyNumberFormat="1" applyFont="1" applyFill="1" applyAlignment="1"/>
    <xf numFmtId="49" fontId="0" fillId="6" borderId="11" xfId="0" applyNumberFormat="1" applyFont="1" applyFill="1" applyBorder="1" applyAlignment="1"/>
    <xf numFmtId="1" fontId="0" fillId="6" borderId="9" xfId="0" applyNumberFormat="1" applyFont="1" applyFill="1" applyBorder="1" applyAlignment="1">
      <alignment horizontal="right"/>
    </xf>
    <xf numFmtId="0" fontId="0" fillId="6" borderId="10" xfId="0" applyFont="1" applyFill="1" applyBorder="1" applyAlignment="1">
      <alignment horizontal="right"/>
    </xf>
    <xf numFmtId="0" fontId="0" fillId="6" borderId="12" xfId="0" applyFont="1" applyFill="1" applyBorder="1" applyAlignment="1">
      <alignment horizontal="center"/>
    </xf>
    <xf numFmtId="0" fontId="0" fillId="6" borderId="25" xfId="0" applyFont="1" applyFill="1" applyBorder="1" applyAlignment="1">
      <alignment horizontal="center"/>
    </xf>
    <xf numFmtId="0" fontId="0" fillId="6" borderId="8" xfId="0" applyFont="1" applyFill="1" applyBorder="1" applyAlignment="1">
      <alignment horizontal="center"/>
    </xf>
    <xf numFmtId="0" fontId="0" fillId="6" borderId="11" xfId="0" applyFont="1" applyFill="1" applyBorder="1" applyAlignment="1">
      <alignment horizontal="center"/>
    </xf>
    <xf numFmtId="0" fontId="0" fillId="6" borderId="10" xfId="0" applyFont="1" applyFill="1" applyBorder="1" applyAlignment="1" applyProtection="1">
      <protection locked="0"/>
    </xf>
    <xf numFmtId="0" fontId="0" fillId="6" borderId="1" xfId="0" applyFont="1" applyFill="1" applyBorder="1" applyAlignment="1" applyProtection="1">
      <protection locked="0"/>
    </xf>
    <xf numFmtId="1" fontId="0" fillId="6" borderId="1" xfId="0" applyNumberFormat="1" applyFont="1" applyFill="1" applyBorder="1" applyAlignment="1"/>
    <xf numFmtId="0" fontId="0" fillId="6" borderId="0" xfId="0" applyFont="1" applyFill="1" applyBorder="1"/>
    <xf numFmtId="0" fontId="0" fillId="6" borderId="10" xfId="0" applyFont="1" applyFill="1" applyBorder="1"/>
    <xf numFmtId="0" fontId="3" fillId="6" borderId="19" xfId="0" applyFont="1" applyFill="1" applyBorder="1"/>
    <xf numFmtId="0" fontId="3" fillId="6" borderId="10" xfId="0" applyFont="1" applyFill="1" applyBorder="1"/>
    <xf numFmtId="0" fontId="0" fillId="6" borderId="19" xfId="0" applyFont="1" applyFill="1" applyBorder="1"/>
    <xf numFmtId="1" fontId="0" fillId="6" borderId="9" xfId="0" applyNumberFormat="1" applyFont="1" applyFill="1" applyBorder="1"/>
    <xf numFmtId="0" fontId="0" fillId="32" borderId="1" xfId="0" applyFont="1" applyFill="1" applyBorder="1" applyProtection="1">
      <protection locked="0"/>
    </xf>
    <xf numFmtId="0" fontId="0" fillId="6" borderId="10" xfId="0" applyFont="1" applyFill="1" applyBorder="1" applyAlignment="1">
      <alignment horizontal="center" vertical="center"/>
    </xf>
    <xf numFmtId="0" fontId="0" fillId="6" borderId="0" xfId="0" applyFont="1" applyFill="1" applyBorder="1" applyProtection="1">
      <protection locked="0"/>
    </xf>
    <xf numFmtId="0" fontId="0" fillId="32" borderId="3" xfId="0" applyFont="1" applyFill="1" applyBorder="1" applyAlignment="1" applyProtection="1">
      <alignment horizontal="center"/>
      <protection locked="0"/>
    </xf>
    <xf numFmtId="0" fontId="0" fillId="32" borderId="7" xfId="0" applyFont="1" applyFill="1" applyBorder="1" applyAlignment="1" applyProtection="1">
      <alignment horizontal="center"/>
      <protection locked="0"/>
    </xf>
    <xf numFmtId="0" fontId="0" fillId="6" borderId="9" xfId="0" applyFont="1" applyFill="1" applyBorder="1" applyAlignment="1">
      <alignment horizontal="center" vertical="center"/>
    </xf>
    <xf numFmtId="0" fontId="0" fillId="32" borderId="9" xfId="0" applyFont="1" applyFill="1" applyBorder="1" applyProtection="1">
      <protection locked="0"/>
    </xf>
    <xf numFmtId="0" fontId="0" fillId="6" borderId="3" xfId="0" applyFont="1" applyFill="1" applyBorder="1" applyProtection="1"/>
    <xf numFmtId="0" fontId="0" fillId="6" borderId="4" xfId="0" applyFont="1" applyFill="1" applyBorder="1" applyProtection="1"/>
    <xf numFmtId="0" fontId="0" fillId="6" borderId="7" xfId="0" applyFont="1" applyFill="1" applyBorder="1" applyProtection="1"/>
    <xf numFmtId="1" fontId="0" fillId="6" borderId="19" xfId="0" applyNumberFormat="1" applyFont="1" applyFill="1" applyBorder="1"/>
    <xf numFmtId="1" fontId="3" fillId="6" borderId="4" xfId="0" applyNumberFormat="1" applyFont="1" applyFill="1" applyBorder="1"/>
    <xf numFmtId="0" fontId="3" fillId="6" borderId="7" xfId="0" applyFont="1" applyFill="1" applyBorder="1"/>
    <xf numFmtId="1" fontId="3" fillId="6" borderId="19" xfId="0" applyNumberFormat="1" applyFont="1" applyFill="1" applyBorder="1"/>
    <xf numFmtId="0" fontId="0" fillId="6" borderId="6" xfId="0" applyFont="1" applyFill="1" applyBorder="1"/>
    <xf numFmtId="0" fontId="0" fillId="6" borderId="25" xfId="0" applyFont="1" applyFill="1" applyBorder="1"/>
    <xf numFmtId="0" fontId="0" fillId="6" borderId="3" xfId="0" applyFont="1" applyFill="1" applyBorder="1"/>
    <xf numFmtId="0" fontId="0" fillId="6" borderId="4" xfId="0" applyFont="1" applyFill="1" applyBorder="1"/>
    <xf numFmtId="0" fontId="0" fillId="6" borderId="7" xfId="0" applyFont="1" applyFill="1" applyBorder="1"/>
    <xf numFmtId="0" fontId="0" fillId="6" borderId="3" xfId="0" applyFont="1" applyFill="1" applyBorder="1" applyAlignment="1">
      <alignment horizontal="center"/>
    </xf>
    <xf numFmtId="0" fontId="0" fillId="6" borderId="4" xfId="0" applyFont="1" applyFill="1" applyBorder="1" applyAlignment="1">
      <alignment horizontal="center"/>
    </xf>
    <xf numFmtId="0" fontId="0" fillId="6" borderId="7" xfId="0" applyFont="1" applyFill="1" applyBorder="1" applyAlignment="1">
      <alignment horizontal="center"/>
    </xf>
    <xf numFmtId="0" fontId="0" fillId="6" borderId="0" xfId="0" applyFont="1" applyFill="1" applyBorder="1" applyAlignment="1">
      <alignment horizontal="center"/>
    </xf>
    <xf numFmtId="0" fontId="0" fillId="6" borderId="8" xfId="0" applyFont="1" applyFill="1" applyBorder="1" applyAlignment="1">
      <alignment horizontal="left"/>
    </xf>
    <xf numFmtId="0" fontId="0" fillId="6" borderId="0" xfId="0" applyFont="1" applyFill="1" applyBorder="1" applyAlignment="1">
      <alignment horizontal="left"/>
    </xf>
    <xf numFmtId="0" fontId="0" fillId="6" borderId="11" xfId="0" applyFont="1" applyFill="1" applyBorder="1" applyAlignment="1">
      <alignment horizontal="left"/>
    </xf>
    <xf numFmtId="0" fontId="0" fillId="32" borderId="8" xfId="0" applyFill="1" applyBorder="1" applyProtection="1">
      <protection locked="0"/>
    </xf>
    <xf numFmtId="0" fontId="0" fillId="32" borderId="0" xfId="0" applyFill="1" applyBorder="1" applyProtection="1">
      <protection locked="0"/>
    </xf>
    <xf numFmtId="0" fontId="0" fillId="32" borderId="11" xfId="0" applyFill="1" applyBorder="1" applyProtection="1">
      <protection locked="0"/>
    </xf>
    <xf numFmtId="49" fontId="0" fillId="32" borderId="8" xfId="0" applyNumberFormat="1" applyFill="1" applyBorder="1" applyAlignment="1" applyProtection="1">
      <alignment horizontal="center"/>
      <protection locked="0"/>
    </xf>
    <xf numFmtId="49" fontId="0" fillId="32" borderId="0" xfId="0" applyNumberFormat="1" applyFill="1" applyBorder="1" applyAlignment="1" applyProtection="1">
      <alignment horizontal="center"/>
      <protection locked="0"/>
    </xf>
    <xf numFmtId="49" fontId="0" fillId="32" borderId="11" xfId="0" applyNumberFormat="1" applyFill="1" applyBorder="1" applyAlignment="1" applyProtection="1">
      <alignment horizontal="center"/>
      <protection locked="0"/>
    </xf>
    <xf numFmtId="49" fontId="0" fillId="32" borderId="12" xfId="0" applyNumberFormat="1" applyFill="1" applyBorder="1" applyAlignment="1" applyProtection="1">
      <alignment horizontal="center"/>
      <protection locked="0"/>
    </xf>
    <xf numFmtId="49" fontId="0" fillId="32" borderId="6" xfId="0" applyNumberFormat="1" applyFill="1" applyBorder="1" applyAlignment="1" applyProtection="1">
      <alignment horizontal="center"/>
      <protection locked="0"/>
    </xf>
    <xf numFmtId="49" fontId="0" fillId="32" borderId="25" xfId="0" applyNumberFormat="1" applyFill="1" applyBorder="1" applyAlignment="1" applyProtection="1">
      <alignment horizontal="center"/>
      <protection locked="0"/>
    </xf>
    <xf numFmtId="49" fontId="0" fillId="32" borderId="8" xfId="0" applyNumberFormat="1" applyFill="1" applyBorder="1" applyProtection="1">
      <protection locked="0"/>
    </xf>
    <xf numFmtId="49" fontId="0" fillId="32" borderId="0" xfId="0" applyNumberFormat="1" applyFill="1" applyBorder="1" applyProtection="1">
      <protection locked="0"/>
    </xf>
    <xf numFmtId="49" fontId="0" fillId="32" borderId="11" xfId="0" applyNumberFormat="1" applyFill="1" applyBorder="1" applyProtection="1">
      <protection locked="0"/>
    </xf>
    <xf numFmtId="0" fontId="0" fillId="6" borderId="8" xfId="0" applyFill="1" applyBorder="1"/>
    <xf numFmtId="0" fontId="0" fillId="6" borderId="0" xfId="0" applyFill="1" applyBorder="1"/>
    <xf numFmtId="0" fontId="0" fillId="6" borderId="11" xfId="0" applyFill="1" applyBorder="1"/>
    <xf numFmtId="0" fontId="0" fillId="32" borderId="8" xfId="0" applyNumberFormat="1" applyFill="1" applyBorder="1" applyProtection="1">
      <protection locked="0"/>
    </xf>
    <xf numFmtId="0" fontId="0" fillId="32" borderId="0" xfId="0" applyNumberFormat="1" applyFill="1" applyBorder="1" applyProtection="1">
      <protection locked="0"/>
    </xf>
    <xf numFmtId="0" fontId="0" fillId="32" borderId="11" xfId="0" applyNumberFormat="1" applyFill="1" applyBorder="1" applyProtection="1">
      <protection locked="0"/>
    </xf>
    <xf numFmtId="0" fontId="0" fillId="14" borderId="0" xfId="0" applyFill="1"/>
    <xf numFmtId="0" fontId="0" fillId="6" borderId="3" xfId="0" applyFill="1" applyBorder="1"/>
    <xf numFmtId="0" fontId="0" fillId="6" borderId="7" xfId="0" applyFill="1" applyBorder="1"/>
    <xf numFmtId="0" fontId="0" fillId="6" borderId="12" xfId="0" applyFill="1" applyBorder="1"/>
    <xf numFmtId="0" fontId="0" fillId="6" borderId="6" xfId="0" applyFill="1" applyBorder="1"/>
    <xf numFmtId="0" fontId="0" fillId="6" borderId="25" xfId="0" applyFill="1" applyBorder="1"/>
    <xf numFmtId="0" fontId="3" fillId="6" borderId="0" xfId="0" applyFont="1" applyFill="1" applyBorder="1" applyAlignment="1">
      <alignment horizontal="center" vertical="center"/>
    </xf>
    <xf numFmtId="0" fontId="0" fillId="32" borderId="8" xfId="0" applyFill="1" applyBorder="1" applyAlignment="1" applyProtection="1">
      <alignment horizontal="left"/>
      <protection locked="0"/>
    </xf>
    <xf numFmtId="0" fontId="0" fillId="32" borderId="0" xfId="0" applyFill="1" applyBorder="1" applyAlignment="1" applyProtection="1">
      <alignment horizontal="left"/>
      <protection locked="0"/>
    </xf>
    <xf numFmtId="0" fontId="0" fillId="32" borderId="11" xfId="0" applyFill="1" applyBorder="1" applyAlignment="1" applyProtection="1">
      <alignment horizontal="left"/>
      <protection locked="0"/>
    </xf>
    <xf numFmtId="0" fontId="3" fillId="32" borderId="8" xfId="0" applyFont="1"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3" fillId="32" borderId="11" xfId="0" applyFont="1" applyFill="1" applyBorder="1" applyAlignment="1" applyProtection="1">
      <alignment horizontal="left" vertical="center"/>
      <protection locked="0"/>
    </xf>
    <xf numFmtId="0" fontId="0" fillId="32" borderId="6" xfId="0" applyFill="1" applyBorder="1" applyProtection="1">
      <protection locked="0"/>
    </xf>
    <xf numFmtId="0" fontId="0" fillId="32" borderId="25" xfId="0" applyFill="1" applyBorder="1" applyProtection="1">
      <protection locked="0"/>
    </xf>
    <xf numFmtId="0" fontId="0" fillId="6" borderId="8" xfId="0" applyFill="1" applyBorder="1" applyAlignment="1">
      <alignment horizontal="left"/>
    </xf>
    <xf numFmtId="0" fontId="0" fillId="6" borderId="0" xfId="0" applyFill="1" applyBorder="1" applyAlignment="1">
      <alignment horizontal="left"/>
    </xf>
    <xf numFmtId="0" fontId="0" fillId="6" borderId="11" xfId="0" applyFill="1" applyBorder="1" applyAlignment="1">
      <alignment horizontal="left"/>
    </xf>
    <xf numFmtId="0" fontId="0" fillId="0" borderId="4" xfId="0" applyBorder="1"/>
    <xf numFmtId="0" fontId="0" fillId="0" borderId="7" xfId="0" applyBorder="1"/>
    <xf numFmtId="0" fontId="3" fillId="32" borderId="8" xfId="0" applyFont="1" applyFill="1" applyBorder="1" applyAlignment="1" applyProtection="1">
      <alignment vertical="center"/>
      <protection locked="0"/>
    </xf>
    <xf numFmtId="0" fontId="3" fillId="32" borderId="0" xfId="0" applyFont="1" applyFill="1" applyBorder="1" applyAlignment="1" applyProtection="1">
      <alignment vertical="center"/>
      <protection locked="0"/>
    </xf>
    <xf numFmtId="0" fontId="3" fillId="32" borderId="11" xfId="0" applyFont="1" applyFill="1" applyBorder="1" applyAlignment="1" applyProtection="1">
      <alignment vertical="center"/>
      <protection locked="0"/>
    </xf>
    <xf numFmtId="49" fontId="0" fillId="6" borderId="1" xfId="0" applyNumberFormat="1" applyFill="1" applyBorder="1" applyAlignment="1">
      <alignment horizontal="center"/>
    </xf>
    <xf numFmtId="0" fontId="3" fillId="6" borderId="0" xfId="0" applyFont="1" applyFill="1" applyProtection="1"/>
    <xf numFmtId="0" fontId="0" fillId="32" borderId="0" xfId="0" applyFill="1" applyProtection="1">
      <protection locked="0"/>
    </xf>
    <xf numFmtId="0" fontId="0" fillId="0" borderId="8" xfId="0" applyBorder="1"/>
    <xf numFmtId="0" fontId="0" fillId="0" borderId="0" xfId="0" applyBorder="1"/>
    <xf numFmtId="0" fontId="0" fillId="0" borderId="11" xfId="0" applyBorder="1"/>
    <xf numFmtId="0" fontId="0" fillId="6" borderId="3" xfId="0" applyFill="1" applyBorder="1" applyAlignment="1">
      <alignment horizontal="center"/>
    </xf>
    <xf numFmtId="0" fontId="0" fillId="6" borderId="4" xfId="0" applyFill="1" applyBorder="1" applyAlignment="1">
      <alignment horizontal="center"/>
    </xf>
    <xf numFmtId="0" fontId="0" fillId="6" borderId="7" xfId="0" applyFill="1" applyBorder="1" applyAlignment="1">
      <alignment horizontal="center"/>
    </xf>
    <xf numFmtId="0" fontId="10" fillId="6" borderId="0" xfId="0" applyFont="1" applyFill="1" applyAlignment="1">
      <alignment horizontal="left" vertical="center"/>
    </xf>
    <xf numFmtId="0" fontId="4" fillId="6" borderId="0" xfId="0" applyFont="1" applyFill="1" applyAlignment="1">
      <alignment horizontal="center" vertical="center"/>
    </xf>
    <xf numFmtId="0" fontId="3" fillId="6" borderId="1" xfId="0" applyFont="1" applyFill="1" applyBorder="1" applyAlignment="1">
      <alignment horizontal="center" vertical="center"/>
    </xf>
    <xf numFmtId="0" fontId="0" fillId="6" borderId="1" xfId="0" applyFill="1" applyBorder="1" applyAlignment="1">
      <alignment horizontal="center" vertical="center"/>
    </xf>
    <xf numFmtId="0" fontId="32" fillId="41" borderId="0" xfId="0" applyFont="1" applyFill="1" applyBorder="1" applyAlignment="1" applyProtection="1">
      <alignment horizontal="left" vertical="center"/>
    </xf>
    <xf numFmtId="0" fontId="7" fillId="42" borderId="0" xfId="0" applyFont="1" applyFill="1" applyBorder="1" applyAlignment="1" applyProtection="1"/>
    <xf numFmtId="0" fontId="35" fillId="40" borderId="1" xfId="0" applyFont="1" applyFill="1" applyBorder="1" applyAlignment="1">
      <alignment horizontal="center"/>
    </xf>
    <xf numFmtId="0" fontId="36" fillId="40" borderId="33" xfId="0" applyFont="1" applyFill="1" applyBorder="1" applyAlignment="1" applyProtection="1">
      <alignment horizontal="center"/>
    </xf>
    <xf numFmtId="0" fontId="45" fillId="32" borderId="1" xfId="0" applyFont="1" applyFill="1" applyBorder="1" applyAlignment="1" applyProtection="1">
      <alignment horizontal="center" vertical="center"/>
      <protection locked="0"/>
    </xf>
    <xf numFmtId="0" fontId="36" fillId="40" borderId="1" xfId="0" applyFont="1" applyFill="1" applyBorder="1" applyAlignment="1" applyProtection="1">
      <alignment horizontal="center"/>
    </xf>
    <xf numFmtId="9" fontId="40" fillId="40" borderId="1" xfId="2" applyFont="1" applyFill="1" applyBorder="1" applyAlignment="1">
      <alignment horizontal="center" vertical="center"/>
    </xf>
    <xf numFmtId="0" fontId="40" fillId="32" borderId="1" xfId="0" applyFont="1" applyFill="1" applyBorder="1" applyAlignment="1" applyProtection="1">
      <alignment horizontal="center" vertical="center"/>
      <protection locked="0"/>
    </xf>
    <xf numFmtId="9" fontId="40" fillId="40" borderId="2" xfId="2" applyFont="1" applyFill="1" applyBorder="1" applyAlignment="1">
      <alignment horizontal="center" vertical="center"/>
    </xf>
    <xf numFmtId="9" fontId="40" fillId="40" borderId="33" xfId="2" applyFont="1" applyFill="1" applyBorder="1" applyAlignment="1">
      <alignment horizontal="center" vertical="center"/>
    </xf>
    <xf numFmtId="0" fontId="40" fillId="32" borderId="2" xfId="0" applyFont="1" applyFill="1" applyBorder="1" applyAlignment="1" applyProtection="1">
      <alignment horizontal="center" vertical="center"/>
      <protection locked="0"/>
    </xf>
    <xf numFmtId="0" fontId="40" fillId="32" borderId="33" xfId="0" applyFont="1" applyFill="1" applyBorder="1" applyAlignment="1" applyProtection="1">
      <alignment horizontal="center" vertical="center"/>
      <protection locked="0"/>
    </xf>
    <xf numFmtId="0" fontId="35" fillId="17" borderId="1" xfId="0" applyFont="1" applyFill="1" applyBorder="1" applyAlignment="1">
      <alignment horizontal="center"/>
    </xf>
    <xf numFmtId="0" fontId="38" fillId="43" borderId="9" xfId="0" applyFont="1" applyFill="1" applyBorder="1" applyAlignment="1" applyProtection="1">
      <alignment horizontal="center"/>
    </xf>
    <xf numFmtId="0" fontId="38" fillId="43" borderId="19" xfId="0" applyFont="1" applyFill="1" applyBorder="1" applyAlignment="1" applyProtection="1">
      <alignment horizontal="center"/>
    </xf>
    <xf numFmtId="0" fontId="38" fillId="43" borderId="10" xfId="0" applyFont="1" applyFill="1" applyBorder="1" applyAlignment="1" applyProtection="1">
      <alignment horizontal="center"/>
    </xf>
    <xf numFmtId="0" fontId="36" fillId="40" borderId="1" xfId="0" applyFont="1" applyFill="1" applyBorder="1" applyAlignment="1" applyProtection="1">
      <alignment horizontal="center" vertical="center"/>
    </xf>
    <xf numFmtId="0" fontId="39" fillId="40" borderId="9" xfId="0" applyFont="1" applyFill="1" applyBorder="1" applyAlignment="1" applyProtection="1">
      <alignment horizontal="center" vertical="center"/>
    </xf>
    <xf numFmtId="0" fontId="39" fillId="40" borderId="19" xfId="0" applyFont="1" applyFill="1" applyBorder="1" applyAlignment="1" applyProtection="1">
      <alignment horizontal="center" vertical="center"/>
    </xf>
    <xf numFmtId="0" fontId="39" fillId="40" borderId="10" xfId="0" applyFont="1" applyFill="1" applyBorder="1" applyAlignment="1" applyProtection="1">
      <alignment horizontal="center" vertical="center"/>
    </xf>
    <xf numFmtId="0" fontId="37" fillId="40" borderId="3" xfId="0" applyFont="1" applyFill="1" applyBorder="1" applyAlignment="1">
      <alignment horizontal="center" vertical="center" wrapText="1"/>
    </xf>
    <xf numFmtId="0" fontId="37" fillId="40" borderId="7" xfId="0" applyFont="1" applyFill="1" applyBorder="1" applyAlignment="1">
      <alignment horizontal="center" vertical="center" wrapText="1"/>
    </xf>
    <xf numFmtId="0" fontId="37" fillId="40" borderId="12" xfId="0" applyFont="1" applyFill="1" applyBorder="1" applyAlignment="1">
      <alignment horizontal="center" vertical="center" wrapText="1"/>
    </xf>
    <xf numFmtId="0" fontId="37" fillId="40" borderId="25" xfId="0" applyFont="1" applyFill="1" applyBorder="1" applyAlignment="1">
      <alignment horizontal="center" vertical="center" wrapText="1"/>
    </xf>
    <xf numFmtId="0" fontId="35" fillId="17" borderId="0" xfId="0" applyFont="1" applyFill="1" applyAlignment="1">
      <alignment horizontal="center"/>
    </xf>
    <xf numFmtId="0" fontId="0" fillId="23" borderId="0" xfId="0" applyFill="1" applyBorder="1" applyProtection="1"/>
    <xf numFmtId="0" fontId="10" fillId="23" borderId="0" xfId="0" applyFont="1" applyFill="1" applyBorder="1" applyAlignment="1" applyProtection="1">
      <alignment horizontal="center"/>
    </xf>
    <xf numFmtId="0" fontId="5" fillId="23" borderId="0" xfId="0" applyFont="1" applyFill="1" applyBorder="1" applyAlignment="1" applyProtection="1">
      <alignment horizontal="center"/>
    </xf>
    <xf numFmtId="0" fontId="0" fillId="23" borderId="0" xfId="0" applyFill="1" applyBorder="1" applyAlignment="1" applyProtection="1">
      <alignment horizontal="center"/>
    </xf>
    <xf numFmtId="0" fontId="0" fillId="17" borderId="9" xfId="0" applyFill="1" applyBorder="1" applyAlignment="1">
      <alignment horizontal="center"/>
    </xf>
    <xf numFmtId="0" fontId="0" fillId="17" borderId="19" xfId="0" applyFill="1" applyBorder="1" applyAlignment="1">
      <alignment horizontal="center"/>
    </xf>
    <xf numFmtId="0" fontId="0" fillId="17" borderId="10" xfId="0" applyFill="1" applyBorder="1" applyAlignment="1">
      <alignment horizontal="center"/>
    </xf>
    <xf numFmtId="0" fontId="0" fillId="19" borderId="9" xfId="0" applyFill="1" applyBorder="1" applyAlignment="1">
      <alignment horizontal="center"/>
    </xf>
    <xf numFmtId="0" fontId="0" fillId="19" borderId="19" xfId="0" applyFill="1" applyBorder="1" applyAlignment="1">
      <alignment horizontal="center"/>
    </xf>
    <xf numFmtId="0" fontId="0" fillId="19" borderId="10" xfId="0" applyFill="1" applyBorder="1" applyAlignment="1">
      <alignment horizontal="center"/>
    </xf>
    <xf numFmtId="0" fontId="0" fillId="19" borderId="9" xfId="0" applyFill="1" applyBorder="1" applyAlignment="1" applyProtection="1">
      <alignment horizontal="center"/>
    </xf>
    <xf numFmtId="0" fontId="0" fillId="19" borderId="19" xfId="0" applyFill="1" applyBorder="1" applyAlignment="1" applyProtection="1">
      <alignment horizontal="center"/>
    </xf>
    <xf numFmtId="0" fontId="0" fillId="19" borderId="10" xfId="0" applyFill="1" applyBorder="1" applyAlignment="1" applyProtection="1">
      <alignment horizontal="center"/>
    </xf>
    <xf numFmtId="0" fontId="0" fillId="17" borderId="9" xfId="0" applyFill="1" applyBorder="1" applyAlignment="1" applyProtection="1">
      <alignment horizontal="center"/>
    </xf>
    <xf numFmtId="0" fontId="0" fillId="17" borderId="19" xfId="0" applyFill="1" applyBorder="1" applyAlignment="1" applyProtection="1">
      <alignment horizontal="center"/>
    </xf>
    <xf numFmtId="0" fontId="0" fillId="17" borderId="10" xfId="0" applyFill="1" applyBorder="1" applyAlignment="1" applyProtection="1">
      <alignment horizontal="center"/>
    </xf>
    <xf numFmtId="0" fontId="0" fillId="6" borderId="19" xfId="0" applyFill="1" applyBorder="1" applyAlignment="1" applyProtection="1">
      <alignment horizontal="center"/>
    </xf>
    <xf numFmtId="0" fontId="0" fillId="6" borderId="10" xfId="0" applyFill="1" applyBorder="1" applyAlignment="1" applyProtection="1">
      <alignment horizontal="center"/>
    </xf>
    <xf numFmtId="0" fontId="0" fillId="6" borderId="6" xfId="0" applyFill="1" applyBorder="1" applyAlignment="1" applyProtection="1">
      <alignment horizontal="center"/>
    </xf>
    <xf numFmtId="0" fontId="0" fillId="6" borderId="25" xfId="0" applyFill="1" applyBorder="1" applyAlignment="1" applyProtection="1">
      <alignment horizontal="center"/>
    </xf>
    <xf numFmtId="0" fontId="0" fillId="17" borderId="1" xfId="0" applyFill="1" applyBorder="1" applyAlignment="1" applyProtection="1">
      <alignment horizontal="center"/>
    </xf>
    <xf numFmtId="0" fontId="0" fillId="23" borderId="19" xfId="0" applyFill="1" applyBorder="1" applyAlignment="1" applyProtection="1">
      <alignment horizontal="left"/>
    </xf>
    <xf numFmtId="1" fontId="0" fillId="6" borderId="6" xfId="0" applyNumberFormat="1" applyFill="1" applyBorder="1" applyAlignment="1" applyProtection="1">
      <alignment horizontal="center"/>
    </xf>
    <xf numFmtId="0" fontId="0" fillId="23" borderId="6" xfId="0" applyFill="1" applyBorder="1" applyProtection="1"/>
    <xf numFmtId="0" fontId="0" fillId="23" borderId="4" xfId="0" applyFill="1" applyBorder="1" applyProtection="1"/>
    <xf numFmtId="0" fontId="0" fillId="17" borderId="0" xfId="0" applyFill="1" applyAlignment="1" applyProtection="1">
      <alignment horizontal="center"/>
    </xf>
    <xf numFmtId="0" fontId="0" fillId="17" borderId="12" xfId="0" applyFill="1" applyBorder="1" applyAlignment="1" applyProtection="1">
      <alignment horizontal="center"/>
    </xf>
    <xf numFmtId="0" fontId="3" fillId="25" borderId="8" xfId="0" applyFont="1" applyFill="1" applyBorder="1" applyAlignment="1" applyProtection="1">
      <alignment horizontal="center"/>
    </xf>
    <xf numFmtId="0" fontId="3" fillId="25" borderId="0" xfId="0" applyFont="1" applyFill="1" applyBorder="1" applyAlignment="1" applyProtection="1">
      <alignment horizontal="center"/>
    </xf>
    <xf numFmtId="0" fontId="14" fillId="25" borderId="8" xfId="1" applyFill="1" applyBorder="1" applyAlignment="1" applyProtection="1">
      <alignment horizontal="center"/>
    </xf>
    <xf numFmtId="0" fontId="42" fillId="25" borderId="0" xfId="1" applyFont="1" applyFill="1" applyBorder="1" applyAlignment="1" applyProtection="1">
      <alignment horizontal="center"/>
    </xf>
    <xf numFmtId="0" fontId="43" fillId="6" borderId="4"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6" xfId="0" applyFont="1" applyFill="1" applyBorder="1" applyAlignment="1" applyProtection="1">
      <alignment horizontal="center" vertical="center"/>
    </xf>
    <xf numFmtId="0" fontId="43" fillId="6" borderId="25" xfId="0" applyFont="1" applyFill="1" applyBorder="1" applyAlignment="1" applyProtection="1">
      <alignment horizontal="center" vertical="center"/>
    </xf>
    <xf numFmtId="0" fontId="34" fillId="17" borderId="0" xfId="0" applyFont="1" applyFill="1" applyAlignment="1" applyProtection="1">
      <alignment horizontal="center"/>
    </xf>
    <xf numFmtId="0" fontId="34" fillId="17" borderId="6" xfId="0" applyFont="1" applyFill="1" applyBorder="1" applyAlignment="1" applyProtection="1">
      <alignment horizontal="center"/>
    </xf>
    <xf numFmtId="0" fontId="0" fillId="23" borderId="4" xfId="0" applyFill="1" applyBorder="1" applyAlignment="1" applyProtection="1">
      <alignment horizontal="center"/>
    </xf>
    <xf numFmtId="0" fontId="50" fillId="41" borderId="0" xfId="0" applyFont="1" applyFill="1" applyBorder="1" applyAlignment="1" applyProtection="1">
      <alignment horizontal="center"/>
    </xf>
    <xf numFmtId="0" fontId="3" fillId="23" borderId="0" xfId="0" applyFont="1" applyFill="1" applyBorder="1" applyAlignment="1" applyProtection="1">
      <alignment horizontal="center"/>
    </xf>
    <xf numFmtId="0" fontId="21" fillId="23" borderId="0" xfId="0" applyFont="1" applyFill="1" applyAlignment="1" applyProtection="1">
      <alignment horizontal="center"/>
    </xf>
    <xf numFmtId="0" fontId="10" fillId="23" borderId="0" xfId="0" applyFont="1" applyFill="1" applyAlignment="1" applyProtection="1">
      <alignment horizontal="center"/>
    </xf>
    <xf numFmtId="0" fontId="0" fillId="6" borderId="4" xfId="0" applyFill="1" applyBorder="1" applyAlignment="1" applyProtection="1">
      <alignment horizontal="center"/>
    </xf>
    <xf numFmtId="0" fontId="0" fillId="6" borderId="7" xfId="0" applyFill="1" applyBorder="1" applyAlignment="1" applyProtection="1">
      <alignment horizontal="center"/>
    </xf>
    <xf numFmtId="0" fontId="12" fillId="23" borderId="1" xfId="0" applyFont="1" applyFill="1" applyBorder="1" applyAlignment="1" applyProtection="1">
      <alignment horizontal="center"/>
    </xf>
    <xf numFmtId="0" fontId="0" fillId="23" borderId="1" xfId="0" applyFill="1" applyBorder="1" applyAlignment="1" applyProtection="1">
      <alignment horizontal="center"/>
    </xf>
    <xf numFmtId="0" fontId="12" fillId="0" borderId="1" xfId="0" applyFont="1" applyBorder="1" applyAlignment="1" applyProtection="1">
      <alignment horizontal="center" vertical="center"/>
    </xf>
    <xf numFmtId="0" fontId="3" fillId="6" borderId="0" xfId="0" applyFont="1" applyFill="1" applyBorder="1"/>
    <xf numFmtId="0" fontId="46" fillId="6" borderId="0" xfId="0" applyFont="1" applyFill="1" applyBorder="1" applyAlignment="1">
      <alignment vertical="center"/>
    </xf>
    <xf numFmtId="0" fontId="10" fillId="6" borderId="0" xfId="0" applyFont="1" applyFill="1" applyBorder="1"/>
    <xf numFmtId="0" fontId="3" fillId="6" borderId="0" xfId="0" applyFont="1" applyFill="1"/>
    <xf numFmtId="0" fontId="47" fillId="6" borderId="0" xfId="0" applyFont="1" applyFill="1"/>
    <xf numFmtId="0" fontId="62" fillId="6" borderId="0" xfId="0" applyFont="1" applyFill="1" applyBorder="1" applyAlignment="1">
      <alignment vertical="center"/>
    </xf>
    <xf numFmtId="0" fontId="62" fillId="6" borderId="1" xfId="0" applyFont="1" applyFill="1" applyBorder="1" applyAlignment="1">
      <alignment horizontal="center" vertical="center" wrapText="1"/>
    </xf>
    <xf numFmtId="0" fontId="62" fillId="6" borderId="1" xfId="0" applyFont="1" applyFill="1" applyBorder="1" applyAlignment="1">
      <alignment vertical="center"/>
    </xf>
    <xf numFmtId="0" fontId="62" fillId="6" borderId="4" xfId="0" applyFont="1" applyFill="1" applyBorder="1" applyAlignment="1">
      <alignment vertical="center"/>
    </xf>
    <xf numFmtId="0" fontId="62" fillId="6" borderId="4" xfId="0" applyFont="1" applyFill="1" applyBorder="1" applyAlignment="1">
      <alignment horizontal="left" vertical="center"/>
    </xf>
    <xf numFmtId="0" fontId="62" fillId="6" borderId="0" xfId="0" applyFont="1" applyFill="1" applyBorder="1" applyAlignment="1">
      <alignment horizontal="left" vertical="center"/>
    </xf>
    <xf numFmtId="0" fontId="47" fillId="6" borderId="1" xfId="0" applyFont="1" applyFill="1" applyBorder="1" applyAlignment="1">
      <alignment horizontal="center" vertical="center"/>
    </xf>
    <xf numFmtId="0" fontId="62" fillId="6" borderId="1" xfId="0" applyFont="1" applyFill="1" applyBorder="1" applyAlignment="1">
      <alignment horizontal="center" vertical="center"/>
    </xf>
    <xf numFmtId="9" fontId="62" fillId="6" borderId="9" xfId="0" applyNumberFormat="1" applyFont="1" applyFill="1" applyBorder="1" applyAlignment="1">
      <alignment horizontal="center" vertical="center" wrapText="1"/>
    </xf>
    <xf numFmtId="0" fontId="62" fillId="6" borderId="19" xfId="0" applyFont="1" applyFill="1" applyBorder="1" applyAlignment="1">
      <alignment horizontal="center" vertical="center" wrapText="1"/>
    </xf>
    <xf numFmtId="0" fontId="62" fillId="6" borderId="10" xfId="0" applyFont="1" applyFill="1" applyBorder="1" applyAlignment="1">
      <alignment horizontal="center" vertical="center" wrapText="1"/>
    </xf>
    <xf numFmtId="0" fontId="62" fillId="6" borderId="9" xfId="0" applyFont="1" applyFill="1" applyBorder="1" applyAlignment="1">
      <alignment horizontal="center" vertical="center" wrapText="1"/>
    </xf>
    <xf numFmtId="0" fontId="0" fillId="27" borderId="0" xfId="0" applyFill="1"/>
    <xf numFmtId="0" fontId="0" fillId="17" borderId="0" xfId="0" applyFill="1"/>
    <xf numFmtId="0" fontId="3" fillId="6" borderId="0" xfId="0" applyFont="1" applyFill="1" applyAlignment="1">
      <alignment wrapText="1"/>
    </xf>
    <xf numFmtId="0" fontId="52" fillId="28" borderId="26" xfId="1" applyFont="1" applyFill="1" applyBorder="1" applyAlignment="1" applyProtection="1">
      <alignment horizontal="center" vertical="center"/>
      <protection locked="0"/>
    </xf>
    <xf numFmtId="0" fontId="52" fillId="28" borderId="27" xfId="1" applyFont="1" applyFill="1" applyBorder="1" applyAlignment="1" applyProtection="1">
      <alignment horizontal="center" vertical="center"/>
      <protection locked="0"/>
    </xf>
    <xf numFmtId="0" fontId="52" fillId="28" borderId="28" xfId="1" applyFont="1" applyFill="1" applyBorder="1" applyAlignment="1" applyProtection="1">
      <alignment horizontal="center" vertical="center"/>
      <protection locked="0"/>
    </xf>
    <xf numFmtId="0" fontId="52" fillId="28" borderId="29" xfId="1" applyFont="1" applyFill="1" applyBorder="1" applyAlignment="1" applyProtection="1">
      <alignment horizontal="center" vertical="center"/>
      <protection locked="0"/>
    </xf>
    <xf numFmtId="0" fontId="51" fillId="30" borderId="3" xfId="0" applyFont="1" applyFill="1" applyBorder="1" applyAlignment="1" applyProtection="1">
      <alignment horizontal="center" vertical="center"/>
    </xf>
    <xf numFmtId="0" fontId="51" fillId="30" borderId="4" xfId="0" applyFont="1" applyFill="1" applyBorder="1" applyAlignment="1" applyProtection="1">
      <alignment horizontal="center" vertical="center"/>
    </xf>
    <xf numFmtId="0" fontId="48" fillId="6" borderId="6" xfId="0" applyFont="1" applyFill="1" applyBorder="1" applyAlignment="1">
      <alignment horizontal="center" vertical="center"/>
    </xf>
    <xf numFmtId="0" fontId="62" fillId="6" borderId="19" xfId="0" applyFont="1" applyFill="1" applyBorder="1" applyAlignment="1">
      <alignment horizontal="center" vertical="center"/>
    </xf>
    <xf numFmtId="0" fontId="10" fillId="6" borderId="0" xfId="0" applyFont="1" applyFill="1"/>
    <xf numFmtId="0" fontId="7" fillId="44" borderId="0" xfId="0" applyFont="1" applyFill="1" applyBorder="1" applyAlignment="1" applyProtection="1"/>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D1F5F7"/>
      <color rgb="FFDDD9C4"/>
      <color rgb="FFAEAEAE"/>
      <color rgb="FF1F497D"/>
      <color rgb="FF318499"/>
      <color rgb="FFDFFDF9"/>
      <color rgb="FFD1F5F1"/>
      <color rgb="FFABFFF1"/>
      <color rgb="FFD1FFF7"/>
      <color rgb="FFCF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685800</xdr:colOff>
      <xdr:row>0</xdr:row>
      <xdr:rowOff>142875</xdr:rowOff>
    </xdr:from>
    <xdr:ext cx="4343400" cy="468013"/>
    <xdr:sp macro="" textlink="">
      <xdr:nvSpPr>
        <xdr:cNvPr id="14" name="Rectangle 13"/>
        <xdr:cNvSpPr/>
      </xdr:nvSpPr>
      <xdr:spPr>
        <a:xfrm>
          <a:off x="1600200" y="142875"/>
          <a:ext cx="4343400" cy="468013"/>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r"/>
          <a:r>
            <a:rPr lang="en-US"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easy</a:t>
          </a:r>
          <a:r>
            <a:rPr lang="en-US" sz="24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tax 2021  </a:t>
          </a:r>
          <a:r>
            <a:rPr lang="en-US" sz="14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version 1.0</a:t>
          </a:r>
          <a:endParaRPr lang="en-US"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twoCellAnchor editAs="oneCell">
    <xdr:from>
      <xdr:col>1</xdr:col>
      <xdr:colOff>291466</xdr:colOff>
      <xdr:row>0</xdr:row>
      <xdr:rowOff>140970</xdr:rowOff>
    </xdr:from>
    <xdr:to>
      <xdr:col>2</xdr:col>
      <xdr:colOff>246534</xdr:colOff>
      <xdr:row>1</xdr:row>
      <xdr:rowOff>76200</xdr:rowOff>
    </xdr:to>
    <xdr:pic>
      <xdr:nvPicPr>
        <xdr:cNvPr id="8" name="Picture 7" descr="Untitled-2.png"/>
        <xdr:cNvPicPr>
          <a:picLocks noChangeAspect="1"/>
        </xdr:cNvPicPr>
      </xdr:nvPicPr>
      <xdr:blipFill>
        <a:blip xmlns:r="http://schemas.openxmlformats.org/officeDocument/2006/relationships" r:embed="rId1"/>
        <a:stretch>
          <a:fillRect/>
        </a:stretch>
      </xdr:blipFill>
      <xdr:spPr>
        <a:xfrm>
          <a:off x="489586" y="140970"/>
          <a:ext cx="671348" cy="605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533400</xdr:colOff>
      <xdr:row>0</xdr:row>
      <xdr:rowOff>114299</xdr:rowOff>
    </xdr:from>
    <xdr:ext cx="6267450" cy="593304"/>
    <xdr:sp macro="" textlink="">
      <xdr:nvSpPr>
        <xdr:cNvPr id="14" name="Rectangle 13"/>
        <xdr:cNvSpPr/>
      </xdr:nvSpPr>
      <xdr:spPr>
        <a:xfrm>
          <a:off x="1114425" y="114299"/>
          <a:ext cx="6267450" cy="593304"/>
        </a:xfrm>
        <a:prstGeom prst="rect">
          <a:avLst/>
        </a:prstGeom>
        <a:noFill/>
      </xdr:spPr>
      <xdr:txBody>
        <a:bodyPr wrap="square" lIns="91440" tIns="45720" rIns="91440" bIns="45720">
          <a:sp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oneCellAnchor>
    <xdr:from>
      <xdr:col>1</xdr:col>
      <xdr:colOff>657225</xdr:colOff>
      <xdr:row>0</xdr:row>
      <xdr:rowOff>0</xdr:rowOff>
    </xdr:from>
    <xdr:ext cx="8877300" cy="718466"/>
    <xdr:sp macro="" textlink="">
      <xdr:nvSpPr>
        <xdr:cNvPr id="21" name="Rectangle 20"/>
        <xdr:cNvSpPr/>
      </xdr:nvSpPr>
      <xdr:spPr>
        <a:xfrm>
          <a:off x="1238250" y="0"/>
          <a:ext cx="8877300" cy="718466"/>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4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a:t>
          </a:r>
          <a:r>
            <a:rPr lang="en-US" sz="2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easy tax 2021 -  </a:t>
          </a:r>
          <a:r>
            <a:rPr lang="en-US" sz="12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version 1.0</a:t>
          </a:r>
          <a:endParaRPr lang="en-US" sz="12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4</xdr:col>
      <xdr:colOff>213360</xdr:colOff>
      <xdr:row>0</xdr:row>
      <xdr:rowOff>638175</xdr:rowOff>
    </xdr:from>
    <xdr:ext cx="5951219" cy="311496"/>
    <xdr:sp macro="" textlink="">
      <xdr:nvSpPr>
        <xdr:cNvPr id="25" name="TextBox 24"/>
        <xdr:cNvSpPr txBox="1"/>
      </xdr:nvSpPr>
      <xdr:spPr>
        <a:xfrm>
          <a:off x="2590800" y="638175"/>
          <a:ext cx="5951219"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bg1"/>
              </a:solidFill>
            </a:rPr>
            <a:t>Prepared by Sudheer Kumar TK, Kokkallur &amp; Rajan N, Balussery</a:t>
          </a:r>
        </a:p>
      </xdr:txBody>
    </xdr:sp>
    <xdr:clientData/>
  </xdr:oneCellAnchor>
  <xdr:twoCellAnchor editAs="oneCell">
    <xdr:from>
      <xdr:col>0</xdr:col>
      <xdr:colOff>9525</xdr:colOff>
      <xdr:row>0</xdr:row>
      <xdr:rowOff>76200</xdr:rowOff>
    </xdr:from>
    <xdr:to>
      <xdr:col>1</xdr:col>
      <xdr:colOff>495300</xdr:colOff>
      <xdr:row>0</xdr:row>
      <xdr:rowOff>886033</xdr:rowOff>
    </xdr:to>
    <xdr:pic>
      <xdr:nvPicPr>
        <xdr:cNvPr id="13" name="Picture 12" descr="Untitled-2.png"/>
        <xdr:cNvPicPr>
          <a:picLocks noChangeAspect="1"/>
        </xdr:cNvPicPr>
      </xdr:nvPicPr>
      <xdr:blipFill>
        <a:blip xmlns:r="http://schemas.openxmlformats.org/officeDocument/2006/relationships" r:embed="rId1"/>
        <a:stretch>
          <a:fillRect/>
        </a:stretch>
      </xdr:blipFill>
      <xdr:spPr>
        <a:xfrm>
          <a:off x="9525" y="76200"/>
          <a:ext cx="1066800" cy="809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428626</xdr:colOff>
      <xdr:row>4</xdr:row>
      <xdr:rowOff>38100</xdr:rowOff>
    </xdr:from>
    <xdr:to>
      <xdr:col>22</xdr:col>
      <xdr:colOff>390526</xdr:colOff>
      <xdr:row>7</xdr:row>
      <xdr:rowOff>85725</xdr:rowOff>
    </xdr:to>
    <xdr:sp macro="" textlink="">
      <xdr:nvSpPr>
        <xdr:cNvPr id="5" name="Oval 4"/>
        <xdr:cNvSpPr/>
      </xdr:nvSpPr>
      <xdr:spPr>
        <a:xfrm>
          <a:off x="8201026" y="857250"/>
          <a:ext cx="5448300" cy="790575"/>
        </a:xfrm>
        <a:prstGeom prst="ellipse">
          <a:avLst/>
        </a:prstGeom>
        <a:solidFill>
          <a:srgbClr val="F0B03E"/>
        </a:solidFill>
        <a:ln>
          <a:solidFill>
            <a:schemeClr val="tx1"/>
          </a:solidFill>
        </a:ln>
        <a:effectLst>
          <a:outerShdw blurRad="431800" dist="139700" dir="1260000" sx="108000" sy="108000" algn="ctr" rotWithShape="0">
            <a:schemeClr val="tx1">
              <a:alpha val="84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cap="none" spc="0">
              <a:ln w="1905"/>
              <a:solidFill>
                <a:srgbClr val="FF0000"/>
              </a:solidFill>
              <a:effectLst>
                <a:innerShdw blurRad="69850" dist="43180" dir="5400000">
                  <a:srgbClr val="000000">
                    <a:alpha val="65000"/>
                  </a:srgbClr>
                </a:innerShdw>
              </a:effectLst>
            </a:rPr>
            <a:t>Form 16 should download from TRACES.</a:t>
          </a:r>
          <a:endParaRPr lang="en-US" sz="1600" b="1" cap="none" spc="0">
            <a:ln w="18000">
              <a:solidFill>
                <a:schemeClr val="accent2">
                  <a:satMod val="140000"/>
                </a:schemeClr>
              </a:solidFill>
              <a:prstDash val="solid"/>
              <a:miter lim="800000"/>
            </a:ln>
            <a:solidFill>
              <a:schemeClr val="tx1"/>
            </a:solidFill>
            <a:effectLst>
              <a:outerShdw blurRad="25500" dist="23000" dir="7020000" algn="tl">
                <a:srgbClr val="000000">
                  <a:alpha val="5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112396</xdr:colOff>
      <xdr:row>12</xdr:row>
      <xdr:rowOff>167639</xdr:rowOff>
    </xdr:from>
    <xdr:to>
      <xdr:col>26</xdr:col>
      <xdr:colOff>569595</xdr:colOff>
      <xdr:row>24</xdr:row>
      <xdr:rowOff>234314</xdr:rowOff>
    </xdr:to>
    <xdr:sp macro="" textlink="">
      <xdr:nvSpPr>
        <xdr:cNvPr id="2" name="Oval 1"/>
        <xdr:cNvSpPr/>
      </xdr:nvSpPr>
      <xdr:spPr>
        <a:xfrm rot="10800000" flipH="1" flipV="1">
          <a:off x="10475596" y="3718559"/>
          <a:ext cx="2285999" cy="2901315"/>
        </a:xfrm>
        <a:prstGeom prst="ellipse">
          <a:avLst/>
        </a:prstGeom>
        <a:solidFill>
          <a:schemeClr val="accent6">
            <a:lumMod val="60000"/>
            <a:lumOff val="40000"/>
          </a:schemeClr>
        </a:solidFill>
        <a:ln>
          <a:solidFill>
            <a:schemeClr val="tx2">
              <a:lumMod val="75000"/>
              <a:alpha val="68000"/>
            </a:schemeClr>
          </a:solidFill>
        </a:ln>
        <a:effectLst>
          <a:outerShdw blurRad="215900" dist="203200" dir="10920000" sx="104000" sy="104000" algn="ctr" rotWithShape="0">
            <a:srgbClr val="000000">
              <a:alpha val="64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600" b="1" cap="none" spc="0">
              <a:ln w="10541" cmpd="sng">
                <a:solidFill>
                  <a:srgbClr val="7D7D7D">
                    <a:tint val="100000"/>
                    <a:shade val="100000"/>
                    <a:satMod val="110000"/>
                  </a:srgbClr>
                </a:solidFill>
                <a:prstDash val="solid"/>
              </a:ln>
              <a:solidFill>
                <a:schemeClr val="tx2">
                  <a:lumMod val="75000"/>
                </a:schemeClr>
              </a:solidFill>
              <a:effectLst/>
            </a:rPr>
            <a:t>IT IS MANDATORY TO DOWNLOAD  FORM 16 (PART A &amp; PART B)  FROM TRACES.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390526</xdr:colOff>
      <xdr:row>3</xdr:row>
      <xdr:rowOff>180976</xdr:rowOff>
    </xdr:from>
    <xdr:to>
      <xdr:col>15</xdr:col>
      <xdr:colOff>352425</xdr:colOff>
      <xdr:row>8</xdr:row>
      <xdr:rowOff>142875</xdr:rowOff>
    </xdr:to>
    <xdr:sp macro="" textlink="">
      <xdr:nvSpPr>
        <xdr:cNvPr id="2" name="Rounded Rectangle 1"/>
        <xdr:cNvSpPr/>
      </xdr:nvSpPr>
      <xdr:spPr>
        <a:xfrm>
          <a:off x="6810376" y="885826"/>
          <a:ext cx="1790699" cy="990599"/>
        </a:xfrm>
        <a:prstGeom prst="roundRect">
          <a:avLst/>
        </a:prstGeom>
        <a:solidFill>
          <a:srgbClr val="AEAEA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Enter the required details in coloured cells.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30</xdr:row>
      <xdr:rowOff>19050</xdr:rowOff>
    </xdr:from>
    <xdr:to>
      <xdr:col>15</xdr:col>
      <xdr:colOff>485775</xdr:colOff>
      <xdr:row>53</xdr:row>
      <xdr:rowOff>19051</xdr:rowOff>
    </xdr:to>
    <xdr:sp macro="" textlink="">
      <xdr:nvSpPr>
        <xdr:cNvPr id="3" name="Round Same Side Corner Rectangle 2"/>
        <xdr:cNvSpPr/>
      </xdr:nvSpPr>
      <xdr:spPr>
        <a:xfrm>
          <a:off x="6134100" y="4772025"/>
          <a:ext cx="2295525" cy="3667126"/>
        </a:xfrm>
        <a:prstGeom prst="round2SameRect">
          <a:avLst/>
        </a:prstGeom>
        <a:solidFill>
          <a:schemeClr val="tx2">
            <a:lumMod val="50000"/>
          </a:schemeClr>
        </a:solidFill>
        <a:ln>
          <a:solidFill>
            <a:schemeClr val="tx1"/>
          </a:solidFill>
        </a:ln>
        <a:effectLst>
          <a:outerShdw blurRad="304800" dist="203200" dir="4020000" algn="ctr" rotWithShape="0">
            <a:srgbClr val="000000">
              <a:alpha val="93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a:t>1. </a:t>
          </a:r>
          <a:r>
            <a:rPr lang="en-US" sz="1600" baseline="0"/>
            <a:t> With this software 10 E Form can prepare only by persons below 60 years.</a:t>
          </a:r>
        </a:p>
        <a:p>
          <a:pPr algn="ctr"/>
          <a:r>
            <a:rPr lang="en-US" sz="1600" baseline="0"/>
            <a:t>2. Take print of  </a:t>
          </a:r>
          <a:r>
            <a:rPr lang="en-US" sz="1600" baseline="0">
              <a:effectLst>
                <a:outerShdw blurRad="190500" dist="596900" dir="5400000" sx="78000" sy="78000" algn="ctr" rotWithShape="0">
                  <a:srgbClr val="000000">
                    <a:alpha val="49000"/>
                  </a:srgbClr>
                </a:outerShdw>
              </a:effectLst>
            </a:rPr>
            <a:t>page</a:t>
          </a:r>
          <a:r>
            <a:rPr lang="en-US" sz="1600" baseline="0"/>
            <a:t> one of this sheet.</a:t>
          </a:r>
        </a:p>
        <a:p>
          <a:pPr algn="ctr"/>
          <a:r>
            <a:rPr lang="en-US" sz="1600" baseline="0"/>
            <a:t>3. If you are transfering income to financial year 2012-13 or before, change the gender (male or female) in this page.</a:t>
          </a:r>
        </a:p>
        <a:p>
          <a:pPr algn="ctr"/>
          <a:endParaRPr lang="en-US" sz="1100" baseline="0"/>
        </a:p>
      </xdr:txBody>
    </xdr:sp>
    <xdr:clientData/>
  </xdr:twoCellAnchor>
  <xdr:oneCellAnchor>
    <xdr:from>
      <xdr:col>2</xdr:col>
      <xdr:colOff>47625</xdr:colOff>
      <xdr:row>0</xdr:row>
      <xdr:rowOff>251460</xdr:rowOff>
    </xdr:from>
    <xdr:ext cx="6267450" cy="510540"/>
    <xdr:sp macro="" textlink="">
      <xdr:nvSpPr>
        <xdr:cNvPr id="4" name="Rectangle 3"/>
        <xdr:cNvSpPr/>
      </xdr:nvSpPr>
      <xdr:spPr>
        <a:xfrm>
          <a:off x="1190625" y="251460"/>
          <a:ext cx="6267450" cy="510540"/>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oneCellAnchor>
    <xdr:from>
      <xdr:col>2</xdr:col>
      <xdr:colOff>47625</xdr:colOff>
      <xdr:row>0</xdr:row>
      <xdr:rowOff>106680</xdr:rowOff>
    </xdr:from>
    <xdr:ext cx="7543800" cy="640080"/>
    <xdr:sp macro="" textlink="">
      <xdr:nvSpPr>
        <xdr:cNvPr id="6" name="Rectangle 5"/>
        <xdr:cNvSpPr/>
      </xdr:nvSpPr>
      <xdr:spPr>
        <a:xfrm>
          <a:off x="1190625" y="106680"/>
          <a:ext cx="7543800" cy="640080"/>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2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easy tax 2021 </a:t>
          </a:r>
          <a:r>
            <a:rPr lang="en-U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version 1.0</a:t>
          </a:r>
          <a:endParaRPr lang="en-U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4</xdr:col>
      <xdr:colOff>304800</xdr:colOff>
      <xdr:row>0</xdr:row>
      <xdr:rowOff>638175</xdr:rowOff>
    </xdr:from>
    <xdr:ext cx="5791199" cy="311496"/>
    <xdr:sp macro="" textlink="">
      <xdr:nvSpPr>
        <xdr:cNvPr id="7" name="TextBox 6"/>
        <xdr:cNvSpPr txBox="1"/>
      </xdr:nvSpPr>
      <xdr:spPr>
        <a:xfrm>
          <a:off x="2590800" y="638175"/>
          <a:ext cx="5791199"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bg1"/>
              </a:solidFill>
            </a:rPr>
            <a:t>Prepared by Sudheer Kumar TK, Kokkallur &amp; Rajan N, Balussery</a:t>
          </a:r>
        </a:p>
      </xdr:txBody>
    </xdr:sp>
    <xdr:clientData/>
  </xdr:oneCellAnchor>
  <xdr:twoCellAnchor editAs="oneCell">
    <xdr:from>
      <xdr:col>1</xdr:col>
      <xdr:colOff>257175</xdr:colOff>
      <xdr:row>0</xdr:row>
      <xdr:rowOff>57150</xdr:rowOff>
    </xdr:from>
    <xdr:to>
      <xdr:col>3</xdr:col>
      <xdr:colOff>102870</xdr:colOff>
      <xdr:row>0</xdr:row>
      <xdr:rowOff>866983</xdr:rowOff>
    </xdr:to>
    <xdr:pic>
      <xdr:nvPicPr>
        <xdr:cNvPr id="9" name="Picture 8" descr="Untitled-2.png"/>
        <xdr:cNvPicPr>
          <a:picLocks noChangeAspect="1"/>
        </xdr:cNvPicPr>
      </xdr:nvPicPr>
      <xdr:blipFill>
        <a:blip xmlns:r="http://schemas.openxmlformats.org/officeDocument/2006/relationships" r:embed="rId1"/>
        <a:stretch>
          <a:fillRect/>
        </a:stretch>
      </xdr:blipFill>
      <xdr:spPr>
        <a:xfrm>
          <a:off x="838200" y="57150"/>
          <a:ext cx="962025" cy="8098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819150</xdr:colOff>
      <xdr:row>35</xdr:row>
      <xdr:rowOff>66675</xdr:rowOff>
    </xdr:from>
    <xdr:to>
      <xdr:col>1</xdr:col>
      <xdr:colOff>819150</xdr:colOff>
      <xdr:row>38</xdr:row>
      <xdr:rowOff>76200</xdr:rowOff>
    </xdr:to>
    <xdr:pic>
      <xdr:nvPicPr>
        <xdr:cNvPr id="2" name="Picture 1" descr="photo sudheer.jpg"/>
        <xdr:cNvPicPr>
          <a:picLocks noChangeAspect="1"/>
        </xdr:cNvPicPr>
      </xdr:nvPicPr>
      <xdr:blipFill>
        <a:blip xmlns:r="http://schemas.openxmlformats.org/officeDocument/2006/relationships" r:embed="rId1"/>
        <a:stretch>
          <a:fillRect/>
        </a:stretch>
      </xdr:blipFill>
      <xdr:spPr>
        <a:xfrm>
          <a:off x="1162050" y="5219700"/>
          <a:ext cx="581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180975</xdr:colOff>
      <xdr:row>0</xdr:row>
      <xdr:rowOff>57150</xdr:rowOff>
    </xdr:from>
    <xdr:ext cx="5629274" cy="593304"/>
    <xdr:sp macro="" textlink="">
      <xdr:nvSpPr>
        <xdr:cNvPr id="8" name="Rectangle 7"/>
        <xdr:cNvSpPr/>
      </xdr:nvSpPr>
      <xdr:spPr>
        <a:xfrm>
          <a:off x="590550" y="57150"/>
          <a:ext cx="5629274" cy="593304"/>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32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INCOME tax 2020-21</a:t>
          </a:r>
          <a:endParaRPr lang="en-US" sz="32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twoCellAnchor editAs="oneCell">
    <xdr:from>
      <xdr:col>0</xdr:col>
      <xdr:colOff>276225</xdr:colOff>
      <xdr:row>0</xdr:row>
      <xdr:rowOff>171450</xdr:rowOff>
    </xdr:from>
    <xdr:to>
      <xdr:col>2</xdr:col>
      <xdr:colOff>504825</xdr:colOff>
      <xdr:row>0</xdr:row>
      <xdr:rowOff>887285</xdr:rowOff>
    </xdr:to>
    <xdr:pic>
      <xdr:nvPicPr>
        <xdr:cNvPr id="6" name="Picture 5" descr="Untitled-2.png"/>
        <xdr:cNvPicPr>
          <a:picLocks noChangeAspect="1"/>
        </xdr:cNvPicPr>
      </xdr:nvPicPr>
      <xdr:blipFill>
        <a:blip xmlns:r="http://schemas.openxmlformats.org/officeDocument/2006/relationships" r:embed="rId1"/>
        <a:stretch>
          <a:fillRect/>
        </a:stretch>
      </xdr:blipFill>
      <xdr:spPr>
        <a:xfrm>
          <a:off x="276225" y="171450"/>
          <a:ext cx="942975" cy="715835"/>
        </a:xfrm>
        <a:prstGeom prst="rect">
          <a:avLst/>
        </a:prstGeom>
      </xdr:spPr>
    </xdr:pic>
    <xdr:clientData/>
  </xdr:twoCellAnchor>
  <xdr:oneCellAnchor>
    <xdr:from>
      <xdr:col>1</xdr:col>
      <xdr:colOff>180975</xdr:colOff>
      <xdr:row>0</xdr:row>
      <xdr:rowOff>0</xdr:rowOff>
    </xdr:from>
    <xdr:ext cx="5629274" cy="781111"/>
    <xdr:sp macro="" textlink="">
      <xdr:nvSpPr>
        <xdr:cNvPr id="7" name="Rectangle 6"/>
        <xdr:cNvSpPr/>
      </xdr:nvSpPr>
      <xdr:spPr>
        <a:xfrm>
          <a:off x="590550" y="0"/>
          <a:ext cx="5629274" cy="781111"/>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en-US" sz="4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3781425</xdr:colOff>
      <xdr:row>0</xdr:row>
      <xdr:rowOff>190500</xdr:rowOff>
    </xdr:from>
    <xdr:ext cx="6267450" cy="510540"/>
    <xdr:sp macro="" textlink="">
      <xdr:nvSpPr>
        <xdr:cNvPr id="12" name="Rectangle 11"/>
        <xdr:cNvSpPr/>
      </xdr:nvSpPr>
      <xdr:spPr>
        <a:xfrm>
          <a:off x="3781425" y="190500"/>
          <a:ext cx="6267450" cy="510540"/>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oneCellAnchor>
    <xdr:from>
      <xdr:col>0</xdr:col>
      <xdr:colOff>274320</xdr:colOff>
      <xdr:row>0</xdr:row>
      <xdr:rowOff>53340</xdr:rowOff>
    </xdr:from>
    <xdr:ext cx="7269480" cy="640080"/>
    <xdr:sp macro="" textlink="">
      <xdr:nvSpPr>
        <xdr:cNvPr id="13" name="Rectangle 12"/>
        <xdr:cNvSpPr/>
      </xdr:nvSpPr>
      <xdr:spPr>
        <a:xfrm>
          <a:off x="274320" y="53340"/>
          <a:ext cx="7269480" cy="640080"/>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2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easy tax 2021 </a:t>
          </a:r>
          <a:r>
            <a:rPr lang="en-U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beta version</a:t>
          </a:r>
          <a:endParaRPr lang="en-U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0</xdr:col>
      <xdr:colOff>1394460</xdr:colOff>
      <xdr:row>0</xdr:row>
      <xdr:rowOff>638175</xdr:rowOff>
    </xdr:from>
    <xdr:ext cx="5928360" cy="311496"/>
    <xdr:sp macro="" textlink="">
      <xdr:nvSpPr>
        <xdr:cNvPr id="14" name="TextBox 13"/>
        <xdr:cNvSpPr txBox="1"/>
      </xdr:nvSpPr>
      <xdr:spPr>
        <a:xfrm>
          <a:off x="1394460" y="638175"/>
          <a:ext cx="5928360"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bg1"/>
              </a:solidFill>
            </a:rPr>
            <a:t>Prepared by Sudheer Kumar TK, Kokkallur &amp; Rajan N, Balussery</a:t>
          </a:r>
        </a:p>
      </xdr:txBody>
    </xdr:sp>
    <xdr:clientData/>
  </xdr:oneCellAnchor>
  <xdr:twoCellAnchor editAs="oneCell">
    <xdr:from>
      <xdr:col>0</xdr:col>
      <xdr:colOff>401955</xdr:colOff>
      <xdr:row>0</xdr:row>
      <xdr:rowOff>114300</xdr:rowOff>
    </xdr:from>
    <xdr:to>
      <xdr:col>0</xdr:col>
      <xdr:colOff>1390650</xdr:colOff>
      <xdr:row>1</xdr:row>
      <xdr:rowOff>17353</xdr:rowOff>
    </xdr:to>
    <xdr:pic>
      <xdr:nvPicPr>
        <xdr:cNvPr id="15" name="Picture 14" descr="Untitled-2.png"/>
        <xdr:cNvPicPr>
          <a:picLocks noChangeAspect="1"/>
        </xdr:cNvPicPr>
      </xdr:nvPicPr>
      <xdr:blipFill>
        <a:blip xmlns:r="http://schemas.openxmlformats.org/officeDocument/2006/relationships" r:embed="rId1"/>
        <a:stretch>
          <a:fillRect/>
        </a:stretch>
      </xdr:blipFill>
      <xdr:spPr>
        <a:xfrm>
          <a:off x="401955" y="114300"/>
          <a:ext cx="988695" cy="809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hyperlink" Target="mailto:sudeeeertk@gmail.com"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4070"/>
  </sheetPr>
  <dimension ref="A1:AH119"/>
  <sheetViews>
    <sheetView workbookViewId="0">
      <selection activeCell="N1" sqref="N1"/>
    </sheetView>
  </sheetViews>
  <sheetFormatPr defaultRowHeight="15"/>
  <cols>
    <col min="1" max="1" width="2.85546875" customWidth="1"/>
    <col min="2" max="10" width="10.42578125" customWidth="1"/>
    <col min="11" max="11" width="20" customWidth="1"/>
    <col min="12" max="12" width="10.42578125" customWidth="1"/>
    <col min="13" max="13" width="7.28515625" customWidth="1"/>
  </cols>
  <sheetData>
    <row r="1" spans="1:34" ht="53.25" customHeight="1" thickTop="1">
      <c r="A1" s="540"/>
      <c r="B1" s="541"/>
      <c r="C1" s="541"/>
      <c r="D1" s="541"/>
      <c r="E1" s="541"/>
      <c r="F1" s="541"/>
      <c r="G1" s="541"/>
      <c r="H1" s="541"/>
      <c r="I1" s="541"/>
      <c r="J1" s="541"/>
      <c r="K1" s="541"/>
      <c r="L1" s="541"/>
      <c r="M1" s="542"/>
      <c r="N1" s="452"/>
      <c r="O1" s="452"/>
      <c r="P1" s="452"/>
      <c r="Q1" s="452"/>
      <c r="R1" s="452"/>
      <c r="S1" s="452"/>
      <c r="T1" s="452"/>
      <c r="U1" s="452"/>
      <c r="V1" s="452"/>
      <c r="W1" s="452"/>
      <c r="X1" s="452"/>
      <c r="Y1" s="452"/>
      <c r="Z1" s="452"/>
      <c r="AA1" s="432"/>
      <c r="AB1" s="432"/>
      <c r="AC1" s="432"/>
      <c r="AD1" s="432"/>
      <c r="AE1" s="432"/>
      <c r="AF1" s="432"/>
      <c r="AG1" s="432"/>
      <c r="AH1" s="432"/>
    </row>
    <row r="2" spans="1:34" s="43" customFormat="1" ht="27" customHeight="1">
      <c r="A2" s="543" t="s">
        <v>954</v>
      </c>
      <c r="B2" s="544"/>
      <c r="C2" s="544"/>
      <c r="D2" s="544"/>
      <c r="E2" s="544"/>
      <c r="F2" s="544"/>
      <c r="G2" s="544"/>
      <c r="H2" s="544"/>
      <c r="I2" s="544"/>
      <c r="J2" s="544"/>
      <c r="K2" s="544"/>
      <c r="L2" s="544"/>
      <c r="M2" s="545"/>
      <c r="N2" s="452"/>
      <c r="O2" s="452"/>
      <c r="P2" s="452"/>
      <c r="Q2" s="452"/>
      <c r="R2" s="452"/>
      <c r="S2" s="452"/>
      <c r="T2" s="452"/>
      <c r="U2" s="452"/>
      <c r="V2" s="452"/>
      <c r="W2" s="452"/>
      <c r="X2" s="452"/>
      <c r="Y2" s="452"/>
      <c r="Z2" s="452"/>
      <c r="AA2" s="432"/>
      <c r="AB2" s="432"/>
      <c r="AC2" s="432"/>
      <c r="AD2" s="432"/>
      <c r="AE2" s="432"/>
      <c r="AF2" s="432"/>
      <c r="AG2" s="432"/>
      <c r="AH2" s="432"/>
    </row>
    <row r="3" spans="1:34" s="43" customFormat="1" ht="18.75" customHeight="1">
      <c r="A3" s="546" t="s">
        <v>955</v>
      </c>
      <c r="B3" s="547"/>
      <c r="C3" s="547"/>
      <c r="D3" s="547"/>
      <c r="E3" s="547"/>
      <c r="F3" s="547"/>
      <c r="G3" s="547"/>
      <c r="H3" s="547"/>
      <c r="I3" s="547"/>
      <c r="J3" s="547"/>
      <c r="K3" s="547"/>
      <c r="L3" s="547"/>
      <c r="M3" s="548"/>
      <c r="N3" s="452"/>
      <c r="O3" s="452"/>
      <c r="P3" s="452"/>
      <c r="Q3" s="452"/>
      <c r="R3" s="452"/>
      <c r="S3" s="452"/>
      <c r="T3" s="452"/>
      <c r="U3" s="452"/>
      <c r="V3" s="452"/>
      <c r="W3" s="452"/>
      <c r="X3" s="452"/>
      <c r="Y3" s="452"/>
      <c r="Z3" s="452"/>
      <c r="AA3" s="432"/>
      <c r="AB3" s="432"/>
      <c r="AC3" s="432"/>
      <c r="AD3" s="432"/>
      <c r="AE3" s="432"/>
      <c r="AF3" s="432"/>
      <c r="AG3" s="432"/>
      <c r="AH3" s="432"/>
    </row>
    <row r="4" spans="1:34" s="431" customFormat="1" ht="24" customHeight="1">
      <c r="A4" s="436"/>
      <c r="B4" s="549" t="s">
        <v>899</v>
      </c>
      <c r="C4" s="549"/>
      <c r="D4" s="549"/>
      <c r="E4" s="549"/>
      <c r="F4" s="549"/>
      <c r="G4" s="549"/>
      <c r="H4" s="549"/>
      <c r="I4" s="549"/>
      <c r="J4" s="549"/>
      <c r="K4" s="549"/>
      <c r="L4" s="549"/>
      <c r="M4" s="550"/>
      <c r="N4" s="437"/>
      <c r="O4" s="437"/>
      <c r="P4" s="437"/>
      <c r="Q4" s="437"/>
      <c r="R4" s="437"/>
      <c r="S4" s="437"/>
      <c r="T4" s="437"/>
      <c r="U4" s="437"/>
      <c r="V4" s="438"/>
      <c r="W4" s="438"/>
      <c r="X4" s="438"/>
      <c r="Y4" s="438"/>
      <c r="Z4" s="438"/>
      <c r="AA4" s="439"/>
      <c r="AB4" s="439"/>
      <c r="AC4" s="439"/>
      <c r="AD4" s="439"/>
      <c r="AE4" s="439"/>
      <c r="AF4" s="439"/>
      <c r="AG4" s="439"/>
      <c r="AH4" s="439"/>
    </row>
    <row r="5" spans="1:34" s="431" customFormat="1" ht="24" customHeight="1">
      <c r="A5" s="440"/>
      <c r="B5" s="537" t="s">
        <v>900</v>
      </c>
      <c r="C5" s="537"/>
      <c r="D5" s="537"/>
      <c r="E5" s="537"/>
      <c r="F5" s="537"/>
      <c r="G5" s="537"/>
      <c r="H5" s="537"/>
      <c r="I5" s="537"/>
      <c r="J5" s="537"/>
      <c r="K5" s="537"/>
      <c r="L5" s="537"/>
      <c r="M5" s="538"/>
      <c r="N5" s="437"/>
      <c r="O5" s="437"/>
      <c r="P5" s="437"/>
      <c r="Q5" s="437"/>
      <c r="R5" s="437"/>
      <c r="S5" s="437"/>
      <c r="T5" s="437"/>
      <c r="U5" s="437"/>
      <c r="V5" s="438"/>
      <c r="W5" s="438"/>
      <c r="X5" s="438"/>
      <c r="Y5" s="438"/>
      <c r="Z5" s="438"/>
      <c r="AA5" s="439"/>
      <c r="AB5" s="439"/>
      <c r="AC5" s="439"/>
      <c r="AD5" s="439"/>
      <c r="AE5" s="439"/>
      <c r="AF5" s="439"/>
      <c r="AG5" s="439"/>
      <c r="AH5" s="439"/>
    </row>
    <row r="6" spans="1:34" s="431" customFormat="1" ht="24" customHeight="1">
      <c r="A6" s="440"/>
      <c r="B6" s="537" t="s">
        <v>901</v>
      </c>
      <c r="C6" s="537"/>
      <c r="D6" s="537"/>
      <c r="E6" s="537"/>
      <c r="F6" s="537"/>
      <c r="G6" s="537"/>
      <c r="H6" s="537"/>
      <c r="I6" s="537"/>
      <c r="J6" s="537"/>
      <c r="K6" s="537"/>
      <c r="L6" s="537"/>
      <c r="M6" s="538"/>
      <c r="N6" s="437"/>
      <c r="O6" s="437"/>
      <c r="P6" s="437"/>
      <c r="Q6" s="437"/>
      <c r="R6" s="437"/>
      <c r="S6" s="437"/>
      <c r="T6" s="437"/>
      <c r="U6" s="437"/>
      <c r="V6" s="438"/>
      <c r="W6" s="438"/>
      <c r="X6" s="438"/>
      <c r="Y6" s="438"/>
      <c r="Z6" s="438"/>
      <c r="AA6" s="439"/>
      <c r="AB6" s="439"/>
      <c r="AC6" s="439"/>
      <c r="AD6" s="439"/>
      <c r="AE6" s="439"/>
      <c r="AF6" s="439"/>
      <c r="AG6" s="439"/>
      <c r="AH6" s="439"/>
    </row>
    <row r="7" spans="1:34" s="431" customFormat="1" ht="24" customHeight="1">
      <c r="A7" s="440"/>
      <c r="B7" s="537" t="s">
        <v>898</v>
      </c>
      <c r="C7" s="537"/>
      <c r="D7" s="537"/>
      <c r="E7" s="537"/>
      <c r="F7" s="537"/>
      <c r="G7" s="537"/>
      <c r="H7" s="537"/>
      <c r="I7" s="537"/>
      <c r="J7" s="537"/>
      <c r="K7" s="537"/>
      <c r="L7" s="537"/>
      <c r="M7" s="538"/>
      <c r="N7" s="437"/>
      <c r="O7" s="437"/>
      <c r="P7" s="437"/>
      <c r="Q7" s="437"/>
      <c r="R7" s="437"/>
      <c r="S7" s="437"/>
      <c r="T7" s="437"/>
      <c r="U7" s="437"/>
      <c r="V7" s="438"/>
      <c r="W7" s="438"/>
      <c r="X7" s="438"/>
      <c r="Y7" s="438"/>
      <c r="Z7" s="438"/>
      <c r="AA7" s="439"/>
      <c r="AB7" s="439"/>
      <c r="AC7" s="439"/>
      <c r="AD7" s="439"/>
      <c r="AE7" s="439"/>
      <c r="AF7" s="439"/>
      <c r="AG7" s="439"/>
      <c r="AH7" s="439"/>
    </row>
    <row r="8" spans="1:34" s="431" customFormat="1" ht="24" customHeight="1">
      <c r="A8" s="440"/>
      <c r="B8" s="551" t="s">
        <v>902</v>
      </c>
      <c r="C8" s="551"/>
      <c r="D8" s="551"/>
      <c r="E8" s="551"/>
      <c r="F8" s="551"/>
      <c r="G8" s="551"/>
      <c r="H8" s="551"/>
      <c r="I8" s="551"/>
      <c r="J8" s="551"/>
      <c r="K8" s="551"/>
      <c r="L8" s="551"/>
      <c r="M8" s="552"/>
      <c r="N8" s="437"/>
      <c r="O8" s="437"/>
      <c r="P8" s="437"/>
      <c r="Q8" s="437"/>
      <c r="R8" s="437"/>
      <c r="S8" s="437"/>
      <c r="T8" s="437"/>
      <c r="U8" s="437"/>
      <c r="V8" s="438"/>
      <c r="W8" s="438"/>
      <c r="X8" s="438"/>
      <c r="Y8" s="438"/>
      <c r="Z8" s="438"/>
      <c r="AA8" s="439"/>
      <c r="AB8" s="439"/>
      <c r="AC8" s="439"/>
      <c r="AD8" s="439"/>
      <c r="AE8" s="439"/>
      <c r="AF8" s="439"/>
      <c r="AG8" s="439"/>
      <c r="AH8" s="439"/>
    </row>
    <row r="9" spans="1:34" s="431" customFormat="1" ht="24" customHeight="1">
      <c r="A9" s="440"/>
      <c r="B9" s="551" t="s">
        <v>903</v>
      </c>
      <c r="C9" s="551"/>
      <c r="D9" s="551"/>
      <c r="E9" s="551"/>
      <c r="F9" s="551"/>
      <c r="G9" s="551"/>
      <c r="H9" s="551"/>
      <c r="I9" s="551"/>
      <c r="J9" s="551"/>
      <c r="K9" s="551"/>
      <c r="L9" s="551"/>
      <c r="M9" s="552"/>
      <c r="N9" s="437"/>
      <c r="O9" s="437"/>
      <c r="P9" s="437"/>
      <c r="Q9" s="437"/>
      <c r="R9" s="437"/>
      <c r="S9" s="437"/>
      <c r="T9" s="437"/>
      <c r="U9" s="437"/>
      <c r="V9" s="438"/>
      <c r="W9" s="438"/>
      <c r="X9" s="438"/>
      <c r="Y9" s="438"/>
      <c r="Z9" s="438"/>
      <c r="AA9" s="439"/>
      <c r="AB9" s="439"/>
      <c r="AC9" s="439"/>
      <c r="AD9" s="439"/>
      <c r="AE9" s="439"/>
      <c r="AF9" s="439"/>
      <c r="AG9" s="439"/>
      <c r="AH9" s="439"/>
    </row>
    <row r="10" spans="1:34" s="431" customFormat="1" ht="24" customHeight="1">
      <c r="A10" s="440"/>
      <c r="B10" s="537" t="s">
        <v>904</v>
      </c>
      <c r="C10" s="537"/>
      <c r="D10" s="537"/>
      <c r="E10" s="537"/>
      <c r="F10" s="537"/>
      <c r="G10" s="537"/>
      <c r="H10" s="537"/>
      <c r="I10" s="537"/>
      <c r="J10" s="537"/>
      <c r="K10" s="537"/>
      <c r="L10" s="537"/>
      <c r="M10" s="538"/>
      <c r="N10" s="437"/>
      <c r="O10" s="437"/>
      <c r="P10" s="437"/>
      <c r="Q10" s="437"/>
      <c r="R10" s="437"/>
      <c r="S10" s="437"/>
      <c r="T10" s="437"/>
      <c r="U10" s="437"/>
      <c r="V10" s="438"/>
      <c r="W10" s="438"/>
      <c r="X10" s="438"/>
      <c r="Y10" s="438"/>
      <c r="Z10" s="438"/>
      <c r="AA10" s="439"/>
      <c r="AB10" s="439"/>
      <c r="AC10" s="439"/>
      <c r="AD10" s="439"/>
      <c r="AE10" s="439"/>
      <c r="AF10" s="439"/>
      <c r="AG10" s="439"/>
      <c r="AH10" s="439"/>
    </row>
    <row r="11" spans="1:34" s="431" customFormat="1" ht="24" customHeight="1">
      <c r="A11" s="440"/>
      <c r="B11" s="537" t="s">
        <v>905</v>
      </c>
      <c r="C11" s="537"/>
      <c r="D11" s="537"/>
      <c r="E11" s="537"/>
      <c r="F11" s="537"/>
      <c r="G11" s="537"/>
      <c r="H11" s="537"/>
      <c r="I11" s="537"/>
      <c r="J11" s="537"/>
      <c r="K11" s="537"/>
      <c r="L11" s="537"/>
      <c r="M11" s="538"/>
      <c r="N11" s="437"/>
      <c r="O11" s="437"/>
      <c r="P11" s="437"/>
      <c r="Q11" s="437"/>
      <c r="R11" s="437"/>
      <c r="S11" s="437"/>
      <c r="T11" s="437"/>
      <c r="U11" s="437"/>
      <c r="V11" s="438"/>
      <c r="W11" s="438"/>
      <c r="X11" s="438"/>
      <c r="Y11" s="438"/>
      <c r="Z11" s="438"/>
      <c r="AA11" s="439"/>
      <c r="AB11" s="439"/>
      <c r="AC11" s="439"/>
      <c r="AD11" s="439"/>
      <c r="AE11" s="439"/>
      <c r="AF11" s="439"/>
      <c r="AG11" s="439"/>
      <c r="AH11" s="439"/>
    </row>
    <row r="12" spans="1:34" s="431" customFormat="1" ht="24" customHeight="1">
      <c r="A12" s="440"/>
      <c r="B12" s="537" t="s">
        <v>906</v>
      </c>
      <c r="C12" s="537"/>
      <c r="D12" s="537"/>
      <c r="E12" s="537"/>
      <c r="F12" s="537"/>
      <c r="G12" s="537"/>
      <c r="H12" s="537"/>
      <c r="I12" s="537"/>
      <c r="J12" s="537"/>
      <c r="K12" s="537"/>
      <c r="L12" s="537"/>
      <c r="M12" s="538"/>
      <c r="N12" s="437"/>
      <c r="O12" s="437"/>
      <c r="P12" s="437"/>
      <c r="Q12" s="437"/>
      <c r="R12" s="437"/>
      <c r="S12" s="437"/>
      <c r="T12" s="437"/>
      <c r="U12" s="437"/>
      <c r="V12" s="438"/>
      <c r="W12" s="438"/>
      <c r="X12" s="438"/>
      <c r="Y12" s="438"/>
      <c r="Z12" s="438"/>
      <c r="AA12" s="439"/>
      <c r="AB12" s="439"/>
      <c r="AC12" s="439"/>
      <c r="AD12" s="439"/>
      <c r="AE12" s="439"/>
      <c r="AF12" s="439"/>
      <c r="AG12" s="439"/>
      <c r="AH12" s="439"/>
    </row>
    <row r="13" spans="1:34" s="431" customFormat="1" ht="24" customHeight="1">
      <c r="A13" s="440"/>
      <c r="B13" s="537" t="s">
        <v>907</v>
      </c>
      <c r="C13" s="537"/>
      <c r="D13" s="537"/>
      <c r="E13" s="537"/>
      <c r="F13" s="537"/>
      <c r="G13" s="537"/>
      <c r="H13" s="537"/>
      <c r="I13" s="537"/>
      <c r="J13" s="537"/>
      <c r="K13" s="537"/>
      <c r="L13" s="537"/>
      <c r="M13" s="538"/>
      <c r="N13" s="437"/>
      <c r="O13" s="437"/>
      <c r="P13" s="437"/>
      <c r="Q13" s="437"/>
      <c r="R13" s="437"/>
      <c r="S13" s="437"/>
      <c r="T13" s="437"/>
      <c r="U13" s="437"/>
      <c r="V13" s="438"/>
      <c r="W13" s="438"/>
      <c r="X13" s="438"/>
      <c r="Y13" s="438"/>
      <c r="Z13" s="438"/>
      <c r="AA13" s="439"/>
      <c r="AB13" s="439"/>
      <c r="AC13" s="439"/>
      <c r="AD13" s="439"/>
      <c r="AE13" s="439"/>
      <c r="AF13" s="439"/>
      <c r="AG13" s="439"/>
      <c r="AH13" s="439"/>
    </row>
    <row r="14" spans="1:34" s="431" customFormat="1" ht="24" customHeight="1">
      <c r="A14" s="440"/>
      <c r="B14" s="537" t="s">
        <v>908</v>
      </c>
      <c r="C14" s="537"/>
      <c r="D14" s="537"/>
      <c r="E14" s="537"/>
      <c r="F14" s="537"/>
      <c r="G14" s="537"/>
      <c r="H14" s="537"/>
      <c r="I14" s="537"/>
      <c r="J14" s="537"/>
      <c r="K14" s="537"/>
      <c r="L14" s="537"/>
      <c r="M14" s="538"/>
      <c r="N14" s="437"/>
      <c r="O14" s="437"/>
      <c r="P14" s="437"/>
      <c r="Q14" s="437"/>
      <c r="R14" s="437"/>
      <c r="S14" s="437"/>
      <c r="T14" s="437"/>
      <c r="U14" s="437"/>
      <c r="V14" s="438"/>
      <c r="W14" s="438"/>
      <c r="X14" s="438"/>
      <c r="Y14" s="438"/>
      <c r="Z14" s="438"/>
      <c r="AA14" s="439"/>
      <c r="AB14" s="439"/>
      <c r="AC14" s="439"/>
      <c r="AD14" s="439"/>
      <c r="AE14" s="439"/>
      <c r="AF14" s="439"/>
      <c r="AG14" s="439"/>
      <c r="AH14" s="439"/>
    </row>
    <row r="15" spans="1:34" s="431" customFormat="1" ht="24" customHeight="1">
      <c r="A15" s="440"/>
      <c r="B15" s="539" t="s">
        <v>1041</v>
      </c>
      <c r="C15" s="537"/>
      <c r="D15" s="537"/>
      <c r="E15" s="537"/>
      <c r="F15" s="537"/>
      <c r="G15" s="537"/>
      <c r="H15" s="537"/>
      <c r="I15" s="537"/>
      <c r="J15" s="537"/>
      <c r="K15" s="537"/>
      <c r="L15" s="537"/>
      <c r="M15" s="538"/>
      <c r="N15" s="437"/>
      <c r="O15" s="437"/>
      <c r="P15" s="437"/>
      <c r="Q15" s="437"/>
      <c r="R15" s="437"/>
      <c r="S15" s="437"/>
      <c r="T15" s="437"/>
      <c r="U15" s="437"/>
      <c r="V15" s="438"/>
      <c r="W15" s="438"/>
      <c r="X15" s="438"/>
      <c r="Y15" s="438"/>
      <c r="Z15" s="438"/>
      <c r="AA15" s="439"/>
      <c r="AB15" s="439"/>
      <c r="AC15" s="439"/>
      <c r="AD15" s="439"/>
      <c r="AE15" s="439"/>
      <c r="AF15" s="439"/>
      <c r="AG15" s="439"/>
      <c r="AH15" s="439"/>
    </row>
    <row r="16" spans="1:34" s="431" customFormat="1" ht="24" customHeight="1">
      <c r="A16" s="440"/>
      <c r="B16" s="537" t="s">
        <v>909</v>
      </c>
      <c r="C16" s="537"/>
      <c r="D16" s="537"/>
      <c r="E16" s="537"/>
      <c r="F16" s="537"/>
      <c r="G16" s="537"/>
      <c r="H16" s="537"/>
      <c r="I16" s="537"/>
      <c r="J16" s="537"/>
      <c r="K16" s="537"/>
      <c r="L16" s="537"/>
      <c r="M16" s="538"/>
      <c r="N16" s="437"/>
      <c r="O16" s="437"/>
      <c r="P16" s="437"/>
      <c r="Q16" s="437"/>
      <c r="R16" s="437"/>
      <c r="S16" s="437"/>
      <c r="T16" s="437"/>
      <c r="U16" s="437"/>
      <c r="V16" s="438"/>
      <c r="W16" s="438"/>
      <c r="X16" s="438"/>
      <c r="Y16" s="438"/>
      <c r="Z16" s="438"/>
      <c r="AA16" s="439"/>
      <c r="AB16" s="439"/>
      <c r="AC16" s="439"/>
      <c r="AD16" s="439"/>
      <c r="AE16" s="439"/>
      <c r="AF16" s="439"/>
      <c r="AG16" s="439"/>
      <c r="AH16" s="439"/>
    </row>
    <row r="17" spans="1:34" s="431" customFormat="1" ht="24" customHeight="1">
      <c r="A17" s="440"/>
      <c r="B17" s="537" t="s">
        <v>910</v>
      </c>
      <c r="C17" s="537"/>
      <c r="D17" s="537"/>
      <c r="E17" s="537"/>
      <c r="F17" s="537"/>
      <c r="G17" s="537"/>
      <c r="H17" s="537"/>
      <c r="I17" s="537"/>
      <c r="J17" s="537"/>
      <c r="K17" s="537"/>
      <c r="L17" s="537"/>
      <c r="M17" s="538"/>
      <c r="N17" s="437"/>
      <c r="O17" s="437"/>
      <c r="P17" s="437"/>
      <c r="Q17" s="437"/>
      <c r="R17" s="437"/>
      <c r="S17" s="437"/>
      <c r="T17" s="437"/>
      <c r="U17" s="437"/>
      <c r="V17" s="438"/>
      <c r="W17" s="438"/>
      <c r="X17" s="438"/>
      <c r="Y17" s="438"/>
      <c r="Z17" s="438"/>
      <c r="AA17" s="439"/>
      <c r="AB17" s="439"/>
      <c r="AC17" s="439"/>
      <c r="AD17" s="439"/>
      <c r="AE17" s="439"/>
      <c r="AF17" s="439"/>
      <c r="AG17" s="439"/>
      <c r="AH17" s="439"/>
    </row>
    <row r="18" spans="1:34" s="431" customFormat="1" ht="24" customHeight="1">
      <c r="A18" s="440"/>
      <c r="B18" s="537" t="s">
        <v>911</v>
      </c>
      <c r="C18" s="537"/>
      <c r="D18" s="537"/>
      <c r="E18" s="537"/>
      <c r="F18" s="537"/>
      <c r="G18" s="537"/>
      <c r="H18" s="537"/>
      <c r="I18" s="537"/>
      <c r="J18" s="537"/>
      <c r="K18" s="537"/>
      <c r="L18" s="537"/>
      <c r="M18" s="538"/>
      <c r="N18" s="437"/>
      <c r="O18" s="437"/>
      <c r="P18" s="437"/>
      <c r="Q18" s="437"/>
      <c r="R18" s="437"/>
      <c r="S18" s="437"/>
      <c r="T18" s="437"/>
      <c r="U18" s="437"/>
      <c r="V18" s="438"/>
      <c r="W18" s="438"/>
      <c r="X18" s="438"/>
      <c r="Y18" s="438"/>
      <c r="Z18" s="438"/>
      <c r="AA18" s="439"/>
      <c r="AB18" s="439"/>
      <c r="AC18" s="439"/>
      <c r="AD18" s="439"/>
      <c r="AE18" s="439"/>
      <c r="AF18" s="439"/>
      <c r="AG18" s="439"/>
      <c r="AH18" s="439"/>
    </row>
    <row r="19" spans="1:34" s="431" customFormat="1" ht="24" customHeight="1">
      <c r="A19" s="440"/>
      <c r="B19" s="537" t="s">
        <v>1038</v>
      </c>
      <c r="C19" s="537"/>
      <c r="D19" s="537"/>
      <c r="E19" s="537"/>
      <c r="F19" s="537"/>
      <c r="G19" s="537"/>
      <c r="H19" s="537"/>
      <c r="I19" s="537"/>
      <c r="J19" s="537"/>
      <c r="K19" s="537"/>
      <c r="L19" s="537"/>
      <c r="M19" s="538"/>
      <c r="N19" s="437"/>
      <c r="O19" s="437"/>
      <c r="P19" s="437"/>
      <c r="Q19" s="437"/>
      <c r="R19" s="437"/>
      <c r="S19" s="437"/>
      <c r="T19" s="437"/>
      <c r="U19" s="437"/>
      <c r="V19" s="438"/>
      <c r="W19" s="438"/>
      <c r="X19" s="438"/>
      <c r="Y19" s="438"/>
      <c r="Z19" s="438"/>
      <c r="AA19" s="439"/>
      <c r="AB19" s="439"/>
      <c r="AC19" s="439"/>
      <c r="AD19" s="439"/>
      <c r="AE19" s="439"/>
      <c r="AF19" s="439"/>
      <c r="AG19" s="439"/>
      <c r="AH19" s="439"/>
    </row>
    <row r="20" spans="1:34" s="431" customFormat="1" ht="24" customHeight="1">
      <c r="A20" s="440"/>
      <c r="B20" s="537" t="s">
        <v>1039</v>
      </c>
      <c r="C20" s="537"/>
      <c r="D20" s="537"/>
      <c r="E20" s="537"/>
      <c r="F20" s="537"/>
      <c r="G20" s="537"/>
      <c r="H20" s="537"/>
      <c r="I20" s="537"/>
      <c r="J20" s="537"/>
      <c r="K20" s="537"/>
      <c r="L20" s="537"/>
      <c r="M20" s="538"/>
      <c r="N20" s="437"/>
      <c r="O20" s="437"/>
      <c r="P20" s="437"/>
      <c r="Q20" s="437"/>
      <c r="R20" s="437"/>
      <c r="S20" s="437"/>
      <c r="T20" s="437"/>
      <c r="U20" s="437"/>
      <c r="V20" s="438"/>
      <c r="W20" s="438"/>
      <c r="X20" s="438"/>
      <c r="Y20" s="438"/>
      <c r="Z20" s="438"/>
      <c r="AA20" s="439"/>
      <c r="AB20" s="439"/>
      <c r="AC20" s="439"/>
      <c r="AD20" s="439"/>
      <c r="AE20" s="439"/>
      <c r="AF20" s="439"/>
      <c r="AG20" s="439"/>
      <c r="AH20" s="439"/>
    </row>
    <row r="21" spans="1:34" s="431" customFormat="1" ht="24" customHeight="1">
      <c r="A21" s="440"/>
      <c r="B21" s="537" t="s">
        <v>912</v>
      </c>
      <c r="C21" s="537"/>
      <c r="D21" s="537"/>
      <c r="E21" s="537"/>
      <c r="F21" s="537"/>
      <c r="G21" s="537"/>
      <c r="H21" s="537"/>
      <c r="I21" s="537"/>
      <c r="J21" s="537"/>
      <c r="K21" s="537"/>
      <c r="L21" s="537"/>
      <c r="M21" s="538"/>
      <c r="N21" s="437"/>
      <c r="O21" s="437"/>
      <c r="P21" s="437"/>
      <c r="Q21" s="437"/>
      <c r="R21" s="437"/>
      <c r="S21" s="437"/>
      <c r="T21" s="437"/>
      <c r="U21" s="437"/>
      <c r="V21" s="438"/>
      <c r="W21" s="438"/>
      <c r="X21" s="438"/>
      <c r="Y21" s="438"/>
      <c r="Z21" s="438"/>
      <c r="AA21" s="439"/>
      <c r="AB21" s="439"/>
      <c r="AC21" s="439"/>
      <c r="AD21" s="439"/>
      <c r="AE21" s="439"/>
      <c r="AF21" s="439"/>
      <c r="AG21" s="439"/>
      <c r="AH21" s="439"/>
    </row>
    <row r="22" spans="1:34" s="431" customFormat="1" ht="24" customHeight="1">
      <c r="A22" s="440"/>
      <c r="B22" s="537" t="s">
        <v>913</v>
      </c>
      <c r="C22" s="537"/>
      <c r="D22" s="537"/>
      <c r="E22" s="537"/>
      <c r="F22" s="537"/>
      <c r="G22" s="537"/>
      <c r="H22" s="537"/>
      <c r="I22" s="537"/>
      <c r="J22" s="537"/>
      <c r="K22" s="537"/>
      <c r="L22" s="537"/>
      <c r="M22" s="538"/>
      <c r="N22" s="437"/>
      <c r="O22" s="437"/>
      <c r="P22" s="437"/>
      <c r="Q22" s="437"/>
      <c r="R22" s="437"/>
      <c r="S22" s="437"/>
      <c r="T22" s="437"/>
      <c r="U22" s="437"/>
      <c r="V22" s="438"/>
      <c r="W22" s="438"/>
      <c r="X22" s="438"/>
      <c r="Y22" s="438"/>
      <c r="Z22" s="438"/>
      <c r="AA22" s="439"/>
      <c r="AB22" s="439"/>
      <c r="AC22" s="439"/>
      <c r="AD22" s="439"/>
      <c r="AE22" s="439"/>
      <c r="AF22" s="439"/>
      <c r="AG22" s="439"/>
      <c r="AH22" s="439"/>
    </row>
    <row r="23" spans="1:34" s="431" customFormat="1" ht="24" customHeight="1">
      <c r="A23" s="440"/>
      <c r="B23" s="537" t="s">
        <v>914</v>
      </c>
      <c r="C23" s="537"/>
      <c r="D23" s="537"/>
      <c r="E23" s="537"/>
      <c r="F23" s="537"/>
      <c r="G23" s="537"/>
      <c r="H23" s="537"/>
      <c r="I23" s="537"/>
      <c r="J23" s="537"/>
      <c r="K23" s="537"/>
      <c r="L23" s="537"/>
      <c r="M23" s="538"/>
      <c r="N23" s="437"/>
      <c r="O23" s="437"/>
      <c r="P23" s="437"/>
      <c r="Q23" s="437"/>
      <c r="R23" s="437"/>
      <c r="S23" s="437"/>
      <c r="T23" s="437"/>
      <c r="U23" s="437"/>
      <c r="V23" s="438"/>
      <c r="W23" s="438"/>
      <c r="X23" s="438"/>
      <c r="Y23" s="438"/>
      <c r="Z23" s="438"/>
      <c r="AA23" s="439"/>
      <c r="AB23" s="439"/>
      <c r="AC23" s="439"/>
      <c r="AD23" s="439"/>
      <c r="AE23" s="439"/>
      <c r="AF23" s="439"/>
      <c r="AG23" s="439"/>
      <c r="AH23" s="439"/>
    </row>
    <row r="24" spans="1:34" s="431" customFormat="1" ht="24" customHeight="1">
      <c r="A24" s="440"/>
      <c r="B24" s="537" t="s">
        <v>915</v>
      </c>
      <c r="C24" s="537"/>
      <c r="D24" s="537"/>
      <c r="E24" s="537"/>
      <c r="F24" s="537"/>
      <c r="G24" s="537"/>
      <c r="H24" s="537"/>
      <c r="I24" s="537"/>
      <c r="J24" s="537"/>
      <c r="K24" s="537"/>
      <c r="L24" s="537"/>
      <c r="M24" s="538"/>
      <c r="N24" s="437"/>
      <c r="O24" s="437"/>
      <c r="P24" s="437"/>
      <c r="Q24" s="437"/>
      <c r="R24" s="437"/>
      <c r="S24" s="437"/>
      <c r="T24" s="437"/>
      <c r="U24" s="437"/>
      <c r="V24" s="438"/>
      <c r="W24" s="438"/>
      <c r="X24" s="438"/>
      <c r="Y24" s="438"/>
      <c r="Z24" s="438"/>
      <c r="AA24" s="439"/>
      <c r="AB24" s="439"/>
      <c r="AC24" s="439"/>
      <c r="AD24" s="439"/>
      <c r="AE24" s="439"/>
      <c r="AF24" s="439"/>
      <c r="AG24" s="439"/>
      <c r="AH24" s="439"/>
    </row>
    <row r="25" spans="1:34" s="431" customFormat="1" ht="24" customHeight="1">
      <c r="A25" s="440"/>
      <c r="B25" s="537" t="s">
        <v>916</v>
      </c>
      <c r="C25" s="537"/>
      <c r="D25" s="537"/>
      <c r="E25" s="537"/>
      <c r="F25" s="537"/>
      <c r="G25" s="537"/>
      <c r="H25" s="537"/>
      <c r="I25" s="537"/>
      <c r="J25" s="537"/>
      <c r="K25" s="537"/>
      <c r="L25" s="537"/>
      <c r="M25" s="538"/>
      <c r="N25" s="437"/>
      <c r="O25" s="437"/>
      <c r="P25" s="437"/>
      <c r="Q25" s="437"/>
      <c r="R25" s="437"/>
      <c r="S25" s="437"/>
      <c r="T25" s="437"/>
      <c r="U25" s="437"/>
      <c r="V25" s="438"/>
      <c r="W25" s="438"/>
      <c r="X25" s="438"/>
      <c r="Y25" s="438"/>
      <c r="Z25" s="438"/>
      <c r="AA25" s="439"/>
      <c r="AB25" s="439"/>
      <c r="AC25" s="439"/>
      <c r="AD25" s="439"/>
      <c r="AE25" s="439"/>
      <c r="AF25" s="439"/>
      <c r="AG25" s="439"/>
      <c r="AH25" s="439"/>
    </row>
    <row r="26" spans="1:34" s="431" customFormat="1" ht="24" customHeight="1">
      <c r="A26" s="440"/>
      <c r="B26" s="537" t="s">
        <v>917</v>
      </c>
      <c r="C26" s="537"/>
      <c r="D26" s="537"/>
      <c r="E26" s="537"/>
      <c r="F26" s="537"/>
      <c r="G26" s="537"/>
      <c r="H26" s="537"/>
      <c r="I26" s="537"/>
      <c r="J26" s="537"/>
      <c r="K26" s="537"/>
      <c r="L26" s="537"/>
      <c r="M26" s="538"/>
      <c r="N26" s="437"/>
      <c r="O26" s="437"/>
      <c r="P26" s="437"/>
      <c r="Q26" s="437"/>
      <c r="R26" s="437"/>
      <c r="S26" s="437"/>
      <c r="T26" s="437"/>
      <c r="U26" s="437"/>
      <c r="V26" s="438"/>
      <c r="W26" s="438"/>
      <c r="X26" s="438"/>
      <c r="Y26" s="438"/>
      <c r="Z26" s="438"/>
      <c r="AA26" s="439"/>
      <c r="AB26" s="439"/>
      <c r="AC26" s="439"/>
      <c r="AD26" s="439"/>
      <c r="AE26" s="439"/>
      <c r="AF26" s="439"/>
      <c r="AG26" s="439"/>
      <c r="AH26" s="439"/>
    </row>
    <row r="27" spans="1:34" s="431" customFormat="1" ht="24" customHeight="1">
      <c r="A27" s="440"/>
      <c r="B27" s="537" t="s">
        <v>918</v>
      </c>
      <c r="C27" s="537"/>
      <c r="D27" s="537"/>
      <c r="E27" s="537"/>
      <c r="F27" s="537"/>
      <c r="G27" s="537"/>
      <c r="H27" s="537"/>
      <c r="I27" s="537"/>
      <c r="J27" s="537"/>
      <c r="K27" s="537"/>
      <c r="L27" s="537"/>
      <c r="M27" s="538"/>
      <c r="N27" s="437"/>
      <c r="O27" s="437"/>
      <c r="P27" s="437"/>
      <c r="Q27" s="437"/>
      <c r="R27" s="437"/>
      <c r="S27" s="437"/>
      <c r="T27" s="437"/>
      <c r="U27" s="437"/>
      <c r="V27" s="438"/>
      <c r="W27" s="438"/>
      <c r="X27" s="438"/>
      <c r="Y27" s="438"/>
      <c r="Z27" s="438"/>
      <c r="AA27" s="439"/>
      <c r="AB27" s="439"/>
      <c r="AC27" s="439"/>
      <c r="AD27" s="439"/>
      <c r="AE27" s="439"/>
      <c r="AF27" s="439"/>
      <c r="AG27" s="439"/>
      <c r="AH27" s="439"/>
    </row>
    <row r="28" spans="1:34" s="431" customFormat="1" ht="24" customHeight="1">
      <c r="A28" s="440"/>
      <c r="B28" s="537" t="s">
        <v>1042</v>
      </c>
      <c r="C28" s="537"/>
      <c r="D28" s="537"/>
      <c r="E28" s="537"/>
      <c r="F28" s="537"/>
      <c r="G28" s="537"/>
      <c r="H28" s="537"/>
      <c r="I28" s="537"/>
      <c r="J28" s="537"/>
      <c r="K28" s="537"/>
      <c r="L28" s="537"/>
      <c r="M28" s="538"/>
      <c r="N28" s="437"/>
      <c r="O28" s="437"/>
      <c r="P28" s="437"/>
      <c r="Q28" s="437"/>
      <c r="R28" s="437"/>
      <c r="S28" s="437"/>
      <c r="T28" s="437"/>
      <c r="U28" s="437"/>
      <c r="V28" s="438"/>
      <c r="W28" s="438"/>
      <c r="X28" s="438"/>
      <c r="Y28" s="438"/>
      <c r="Z28" s="438"/>
      <c r="AA28" s="439"/>
      <c r="AB28" s="439"/>
      <c r="AC28" s="439"/>
      <c r="AD28" s="439"/>
      <c r="AE28" s="439"/>
      <c r="AF28" s="439"/>
      <c r="AG28" s="439"/>
      <c r="AH28" s="439"/>
    </row>
    <row r="29" spans="1:34" s="431" customFormat="1" ht="24" customHeight="1">
      <c r="A29" s="441"/>
      <c r="B29" s="556" t="s">
        <v>919</v>
      </c>
      <c r="C29" s="556"/>
      <c r="D29" s="556"/>
      <c r="E29" s="556"/>
      <c r="F29" s="556"/>
      <c r="G29" s="556"/>
      <c r="H29" s="556"/>
      <c r="I29" s="556"/>
      <c r="J29" s="556"/>
      <c r="K29" s="556"/>
      <c r="L29" s="556"/>
      <c r="M29" s="557"/>
      <c r="N29" s="437"/>
      <c r="O29" s="437"/>
      <c r="P29" s="437"/>
      <c r="Q29" s="437"/>
      <c r="R29" s="437"/>
      <c r="S29" s="437"/>
      <c r="T29" s="437"/>
      <c r="U29" s="437"/>
      <c r="V29" s="438"/>
      <c r="W29" s="438"/>
      <c r="X29" s="438"/>
      <c r="Y29" s="438"/>
      <c r="Z29" s="438"/>
      <c r="AA29" s="439"/>
      <c r="AB29" s="439"/>
      <c r="AC29" s="439"/>
      <c r="AD29" s="439"/>
      <c r="AE29" s="439"/>
      <c r="AF29" s="439"/>
      <c r="AG29" s="439"/>
      <c r="AH29" s="439"/>
    </row>
    <row r="30" spans="1:34" s="431" customFormat="1" ht="24" customHeight="1">
      <c r="A30" s="442"/>
      <c r="B30" s="558" t="s">
        <v>920</v>
      </c>
      <c r="C30" s="558"/>
      <c r="D30" s="558"/>
      <c r="E30" s="558"/>
      <c r="F30" s="558"/>
      <c r="G30" s="558"/>
      <c r="H30" s="558"/>
      <c r="I30" s="558"/>
      <c r="J30" s="558"/>
      <c r="K30" s="558"/>
      <c r="L30" s="558"/>
      <c r="M30" s="559"/>
      <c r="N30" s="437"/>
      <c r="O30" s="437"/>
      <c r="P30" s="437"/>
      <c r="Q30" s="437"/>
      <c r="R30" s="437"/>
      <c r="S30" s="437"/>
      <c r="T30" s="437"/>
      <c r="U30" s="437"/>
      <c r="V30" s="438"/>
      <c r="W30" s="438"/>
      <c r="X30" s="438"/>
      <c r="Y30" s="438"/>
      <c r="Z30" s="438"/>
      <c r="AA30" s="439"/>
      <c r="AB30" s="439"/>
      <c r="AC30" s="439"/>
      <c r="AD30" s="439"/>
      <c r="AE30" s="439"/>
      <c r="AF30" s="439"/>
      <c r="AG30" s="439"/>
      <c r="AH30" s="439"/>
    </row>
    <row r="31" spans="1:34" s="431" customFormat="1" ht="24" customHeight="1">
      <c r="A31" s="442"/>
      <c r="B31" s="558" t="s">
        <v>921</v>
      </c>
      <c r="C31" s="558"/>
      <c r="D31" s="558"/>
      <c r="E31" s="558"/>
      <c r="F31" s="558"/>
      <c r="G31" s="558"/>
      <c r="H31" s="558"/>
      <c r="I31" s="558"/>
      <c r="J31" s="558"/>
      <c r="K31" s="558"/>
      <c r="L31" s="558"/>
      <c r="M31" s="559"/>
      <c r="N31" s="437"/>
      <c r="O31" s="437"/>
      <c r="P31" s="437"/>
      <c r="Q31" s="437"/>
      <c r="R31" s="437"/>
      <c r="S31" s="437"/>
      <c r="T31" s="437"/>
      <c r="U31" s="437"/>
      <c r="V31" s="438"/>
      <c r="W31" s="438"/>
      <c r="X31" s="438"/>
      <c r="Y31" s="438"/>
      <c r="Z31" s="438"/>
      <c r="AA31" s="439"/>
      <c r="AB31" s="439"/>
      <c r="AC31" s="439"/>
      <c r="AD31" s="439"/>
      <c r="AE31" s="439"/>
      <c r="AF31" s="439"/>
      <c r="AG31" s="439"/>
      <c r="AH31" s="439"/>
    </row>
    <row r="32" spans="1:34" s="431" customFormat="1" ht="24" customHeight="1">
      <c r="A32" s="442"/>
      <c r="B32" s="560" t="s">
        <v>922</v>
      </c>
      <c r="C32" s="558"/>
      <c r="D32" s="558"/>
      <c r="E32" s="558"/>
      <c r="F32" s="558"/>
      <c r="G32" s="558"/>
      <c r="H32" s="558"/>
      <c r="I32" s="558"/>
      <c r="J32" s="558"/>
      <c r="K32" s="558"/>
      <c r="L32" s="558"/>
      <c r="M32" s="559"/>
      <c r="N32" s="437"/>
      <c r="O32" s="437"/>
      <c r="P32" s="437"/>
      <c r="Q32" s="437"/>
      <c r="R32" s="437"/>
      <c r="S32" s="437"/>
      <c r="T32" s="437"/>
      <c r="U32" s="437"/>
      <c r="V32" s="438"/>
      <c r="W32" s="438"/>
      <c r="X32" s="438"/>
      <c r="Y32" s="438"/>
      <c r="Z32" s="438"/>
      <c r="AA32" s="439"/>
      <c r="AB32" s="439"/>
      <c r="AC32" s="439"/>
      <c r="AD32" s="439"/>
      <c r="AE32" s="439"/>
      <c r="AF32" s="439"/>
      <c r="AG32" s="439"/>
      <c r="AH32" s="439"/>
    </row>
    <row r="33" spans="1:34" s="431" customFormat="1" ht="24" customHeight="1">
      <c r="A33" s="443"/>
      <c r="B33" s="553" t="s">
        <v>1043</v>
      </c>
      <c r="C33" s="553"/>
      <c r="D33" s="553"/>
      <c r="E33" s="553"/>
      <c r="F33" s="553"/>
      <c r="G33" s="553"/>
      <c r="H33" s="553"/>
      <c r="I33" s="553"/>
      <c r="J33" s="553"/>
      <c r="K33" s="553"/>
      <c r="L33" s="553"/>
      <c r="M33" s="554"/>
      <c r="N33" s="437"/>
      <c r="O33" s="437"/>
      <c r="P33" s="437"/>
      <c r="Q33" s="437"/>
      <c r="R33" s="437"/>
      <c r="S33" s="437"/>
      <c r="T33" s="437"/>
      <c r="U33" s="437"/>
      <c r="V33" s="438"/>
      <c r="W33" s="438"/>
      <c r="X33" s="438"/>
      <c r="Y33" s="438"/>
      <c r="Z33" s="438"/>
      <c r="AA33" s="439"/>
      <c r="AB33" s="439"/>
      <c r="AC33" s="439"/>
      <c r="AD33" s="439"/>
      <c r="AE33" s="439"/>
      <c r="AF33" s="439"/>
      <c r="AG33" s="439"/>
      <c r="AH33" s="439"/>
    </row>
    <row r="34" spans="1:34" s="431" customFormat="1" ht="24" customHeight="1">
      <c r="A34" s="444"/>
      <c r="B34" s="553" t="s">
        <v>923</v>
      </c>
      <c r="C34" s="553"/>
      <c r="D34" s="553"/>
      <c r="E34" s="553"/>
      <c r="F34" s="553"/>
      <c r="G34" s="553"/>
      <c r="H34" s="553"/>
      <c r="I34" s="553"/>
      <c r="J34" s="553"/>
      <c r="K34" s="553"/>
      <c r="L34" s="553"/>
      <c r="M34" s="554"/>
      <c r="N34" s="437"/>
      <c r="O34" s="437"/>
      <c r="P34" s="437"/>
      <c r="Q34" s="437"/>
      <c r="R34" s="437"/>
      <c r="S34" s="437"/>
      <c r="T34" s="437"/>
      <c r="U34" s="437"/>
      <c r="V34" s="438"/>
      <c r="W34" s="438"/>
      <c r="X34" s="438"/>
      <c r="Y34" s="438"/>
      <c r="Z34" s="438"/>
      <c r="AA34" s="439"/>
      <c r="AB34" s="439"/>
      <c r="AC34" s="439"/>
      <c r="AD34" s="439"/>
      <c r="AE34" s="439"/>
      <c r="AF34" s="439"/>
      <c r="AG34" s="439"/>
      <c r="AH34" s="439"/>
    </row>
    <row r="35" spans="1:34" s="431" customFormat="1" ht="24" customHeight="1">
      <c r="A35" s="444"/>
      <c r="B35" s="553" t="s">
        <v>1044</v>
      </c>
      <c r="C35" s="553"/>
      <c r="D35" s="553"/>
      <c r="E35" s="553"/>
      <c r="F35" s="553"/>
      <c r="G35" s="553"/>
      <c r="H35" s="553"/>
      <c r="I35" s="553"/>
      <c r="J35" s="553"/>
      <c r="K35" s="553"/>
      <c r="L35" s="553"/>
      <c r="M35" s="554"/>
      <c r="N35" s="437"/>
      <c r="O35" s="437"/>
      <c r="P35" s="437"/>
      <c r="Q35" s="437"/>
      <c r="R35" s="437"/>
      <c r="S35" s="437"/>
      <c r="T35" s="437"/>
      <c r="U35" s="437"/>
      <c r="V35" s="438"/>
      <c r="W35" s="438"/>
      <c r="X35" s="438"/>
      <c r="Y35" s="438"/>
      <c r="Z35" s="438"/>
      <c r="AA35" s="439"/>
      <c r="AB35" s="439"/>
      <c r="AC35" s="439"/>
      <c r="AD35" s="439"/>
      <c r="AE35" s="439"/>
      <c r="AF35" s="439"/>
      <c r="AG35" s="439"/>
      <c r="AH35" s="439"/>
    </row>
    <row r="36" spans="1:34" s="431" customFormat="1" ht="24" customHeight="1">
      <c r="A36" s="445"/>
      <c r="B36" s="553" t="s">
        <v>924</v>
      </c>
      <c r="C36" s="553"/>
      <c r="D36" s="553"/>
      <c r="E36" s="553"/>
      <c r="F36" s="553"/>
      <c r="G36" s="553"/>
      <c r="H36" s="553"/>
      <c r="I36" s="553"/>
      <c r="J36" s="553"/>
      <c r="K36" s="553"/>
      <c r="L36" s="553"/>
      <c r="M36" s="554"/>
      <c r="N36" s="437"/>
      <c r="O36" s="437"/>
      <c r="P36" s="437"/>
      <c r="Q36" s="437"/>
      <c r="R36" s="437"/>
      <c r="S36" s="437"/>
      <c r="T36" s="437"/>
      <c r="U36" s="437"/>
      <c r="V36" s="438"/>
      <c r="W36" s="438"/>
      <c r="X36" s="438"/>
      <c r="Y36" s="438"/>
      <c r="Z36" s="438"/>
      <c r="AA36" s="439"/>
      <c r="AB36" s="439"/>
      <c r="AC36" s="439"/>
      <c r="AD36" s="439"/>
      <c r="AE36" s="439"/>
      <c r="AF36" s="439"/>
      <c r="AG36" s="439"/>
      <c r="AH36" s="439"/>
    </row>
    <row r="37" spans="1:34" s="431" customFormat="1" ht="24" customHeight="1">
      <c r="A37" s="446"/>
      <c r="B37" s="555" t="s">
        <v>1045</v>
      </c>
      <c r="C37" s="549"/>
      <c r="D37" s="549"/>
      <c r="E37" s="549"/>
      <c r="F37" s="549"/>
      <c r="G37" s="549"/>
      <c r="H37" s="549"/>
      <c r="I37" s="549"/>
      <c r="J37" s="549"/>
      <c r="K37" s="549"/>
      <c r="L37" s="549"/>
      <c r="M37" s="550"/>
      <c r="N37" s="437"/>
      <c r="O37" s="437"/>
      <c r="P37" s="437"/>
      <c r="Q37" s="437"/>
      <c r="R37" s="437"/>
      <c r="S37" s="437"/>
      <c r="T37" s="437"/>
      <c r="U37" s="437"/>
      <c r="V37" s="438"/>
      <c r="W37" s="438"/>
      <c r="X37" s="438"/>
      <c r="Y37" s="438"/>
      <c r="Z37" s="438"/>
      <c r="AA37" s="439"/>
      <c r="AB37" s="439"/>
      <c r="AC37" s="439"/>
      <c r="AD37" s="439"/>
      <c r="AE37" s="439"/>
      <c r="AF37" s="439"/>
      <c r="AG37" s="439"/>
      <c r="AH37" s="439"/>
    </row>
    <row r="38" spans="1:34" s="431" customFormat="1" ht="24" customHeight="1">
      <c r="A38" s="447"/>
      <c r="B38" s="549" t="s">
        <v>925</v>
      </c>
      <c r="C38" s="549"/>
      <c r="D38" s="549"/>
      <c r="E38" s="549"/>
      <c r="F38" s="549"/>
      <c r="G38" s="549"/>
      <c r="H38" s="549"/>
      <c r="I38" s="549"/>
      <c r="J38" s="549"/>
      <c r="K38" s="549"/>
      <c r="L38" s="549"/>
      <c r="M38" s="550"/>
      <c r="N38" s="437"/>
      <c r="O38" s="437"/>
      <c r="P38" s="437"/>
      <c r="Q38" s="437"/>
      <c r="R38" s="437"/>
      <c r="S38" s="437"/>
      <c r="T38" s="437"/>
      <c r="U38" s="437"/>
      <c r="V38" s="438"/>
      <c r="W38" s="438"/>
      <c r="X38" s="438"/>
      <c r="Y38" s="438"/>
      <c r="Z38" s="438"/>
      <c r="AA38" s="439"/>
      <c r="AB38" s="439"/>
      <c r="AC38" s="439"/>
      <c r="AD38" s="439"/>
      <c r="AE38" s="439"/>
      <c r="AF38" s="439"/>
      <c r="AG38" s="439"/>
      <c r="AH38" s="439"/>
    </row>
    <row r="39" spans="1:34" s="431" customFormat="1" ht="24" customHeight="1">
      <c r="A39" s="447"/>
      <c r="B39" s="549" t="s">
        <v>1046</v>
      </c>
      <c r="C39" s="549"/>
      <c r="D39" s="549"/>
      <c r="E39" s="549"/>
      <c r="F39" s="549"/>
      <c r="G39" s="549"/>
      <c r="H39" s="549"/>
      <c r="I39" s="549"/>
      <c r="J39" s="549"/>
      <c r="K39" s="549"/>
      <c r="L39" s="549"/>
      <c r="M39" s="550"/>
      <c r="N39" s="437"/>
      <c r="O39" s="437"/>
      <c r="P39" s="437"/>
      <c r="Q39" s="437"/>
      <c r="R39" s="437"/>
      <c r="S39" s="437"/>
      <c r="T39" s="437"/>
      <c r="U39" s="437"/>
      <c r="V39" s="438"/>
      <c r="W39" s="438"/>
      <c r="X39" s="438"/>
      <c r="Y39" s="438"/>
      <c r="Z39" s="438"/>
      <c r="AA39" s="439"/>
      <c r="AB39" s="439"/>
      <c r="AC39" s="439"/>
      <c r="AD39" s="439"/>
      <c r="AE39" s="439"/>
      <c r="AF39" s="439"/>
      <c r="AG39" s="439"/>
      <c r="AH39" s="439"/>
    </row>
    <row r="40" spans="1:34" s="431" customFormat="1" ht="24" customHeight="1">
      <c r="A40" s="447"/>
      <c r="B40" s="549" t="s">
        <v>926</v>
      </c>
      <c r="C40" s="549"/>
      <c r="D40" s="549"/>
      <c r="E40" s="549"/>
      <c r="F40" s="549"/>
      <c r="G40" s="549"/>
      <c r="H40" s="549"/>
      <c r="I40" s="549"/>
      <c r="J40" s="549"/>
      <c r="K40" s="549"/>
      <c r="L40" s="549"/>
      <c r="M40" s="550"/>
      <c r="N40" s="437"/>
      <c r="O40" s="437"/>
      <c r="P40" s="437"/>
      <c r="Q40" s="437"/>
      <c r="R40" s="437"/>
      <c r="S40" s="437"/>
      <c r="T40" s="437"/>
      <c r="U40" s="437"/>
      <c r="V40" s="438"/>
      <c r="W40" s="438"/>
      <c r="X40" s="438"/>
      <c r="Y40" s="438"/>
      <c r="Z40" s="438"/>
      <c r="AA40" s="439"/>
      <c r="AB40" s="439"/>
      <c r="AC40" s="439"/>
      <c r="AD40" s="439"/>
      <c r="AE40" s="439"/>
      <c r="AF40" s="439"/>
      <c r="AG40" s="439"/>
      <c r="AH40" s="439"/>
    </row>
    <row r="41" spans="1:34" s="431" customFormat="1" ht="24" customHeight="1">
      <c r="A41" s="447"/>
      <c r="B41" s="549" t="s">
        <v>1036</v>
      </c>
      <c r="C41" s="549"/>
      <c r="D41" s="549"/>
      <c r="E41" s="549"/>
      <c r="F41" s="549"/>
      <c r="G41" s="549"/>
      <c r="H41" s="549"/>
      <c r="I41" s="549"/>
      <c r="J41" s="549"/>
      <c r="K41" s="549"/>
      <c r="L41" s="549"/>
      <c r="M41" s="550"/>
      <c r="N41" s="437"/>
      <c r="O41" s="437"/>
      <c r="P41" s="437"/>
      <c r="Q41" s="437"/>
      <c r="R41" s="437"/>
      <c r="S41" s="437"/>
      <c r="T41" s="437"/>
      <c r="U41" s="437"/>
      <c r="V41" s="438"/>
      <c r="W41" s="438"/>
      <c r="X41" s="438"/>
      <c r="Y41" s="438"/>
      <c r="Z41" s="438"/>
      <c r="AA41" s="439"/>
      <c r="AB41" s="439"/>
      <c r="AC41" s="439"/>
      <c r="AD41" s="439"/>
      <c r="AE41" s="439"/>
      <c r="AF41" s="439"/>
      <c r="AG41" s="439"/>
      <c r="AH41" s="439"/>
    </row>
    <row r="42" spans="1:34" s="431" customFormat="1" ht="24" customHeight="1">
      <c r="A42" s="447"/>
      <c r="B42" s="453"/>
      <c r="C42" s="561" t="s">
        <v>1040</v>
      </c>
      <c r="D42" s="561"/>
      <c r="E42" s="561"/>
      <c r="F42" s="561"/>
      <c r="G42" s="453"/>
      <c r="H42" s="453"/>
      <c r="I42" s="453"/>
      <c r="J42" s="453"/>
      <c r="K42" s="453"/>
      <c r="L42" s="453"/>
      <c r="M42" s="454"/>
      <c r="N42" s="437"/>
      <c r="O42" s="437"/>
      <c r="P42" s="437"/>
      <c r="Q42" s="437"/>
      <c r="R42" s="437"/>
      <c r="S42" s="437"/>
      <c r="T42" s="437"/>
      <c r="U42" s="437"/>
      <c r="V42" s="438"/>
      <c r="W42" s="438"/>
      <c r="X42" s="438"/>
      <c r="Y42" s="438"/>
      <c r="Z42" s="438"/>
      <c r="AA42" s="439"/>
      <c r="AB42" s="439"/>
      <c r="AC42" s="439"/>
      <c r="AD42" s="439"/>
      <c r="AE42" s="439"/>
      <c r="AF42" s="439"/>
      <c r="AG42" s="439"/>
      <c r="AH42" s="439"/>
    </row>
    <row r="43" spans="1:34" s="431" customFormat="1" ht="24" customHeight="1">
      <c r="A43" s="447"/>
      <c r="B43" s="549" t="s">
        <v>927</v>
      </c>
      <c r="C43" s="549"/>
      <c r="D43" s="549"/>
      <c r="E43" s="549"/>
      <c r="F43" s="549"/>
      <c r="G43" s="549"/>
      <c r="H43" s="549"/>
      <c r="I43" s="549"/>
      <c r="J43" s="549"/>
      <c r="K43" s="549"/>
      <c r="L43" s="549"/>
      <c r="M43" s="550"/>
      <c r="N43" s="437"/>
      <c r="O43" s="437"/>
      <c r="P43" s="437"/>
      <c r="Q43" s="437"/>
      <c r="R43" s="437"/>
      <c r="S43" s="437"/>
      <c r="T43" s="437"/>
      <c r="U43" s="437"/>
      <c r="V43" s="438"/>
      <c r="W43" s="438"/>
      <c r="X43" s="438"/>
      <c r="Y43" s="438"/>
      <c r="Z43" s="438"/>
      <c r="AA43" s="439"/>
      <c r="AB43" s="439"/>
      <c r="AC43" s="439"/>
      <c r="AD43" s="439"/>
      <c r="AE43" s="439"/>
      <c r="AF43" s="439"/>
      <c r="AG43" s="439"/>
      <c r="AH43" s="439"/>
    </row>
    <row r="44" spans="1:34" s="431" customFormat="1" ht="24" customHeight="1">
      <c r="A44" s="447"/>
      <c r="B44" s="549" t="s">
        <v>928</v>
      </c>
      <c r="C44" s="549"/>
      <c r="D44" s="549"/>
      <c r="E44" s="549"/>
      <c r="F44" s="549"/>
      <c r="G44" s="549"/>
      <c r="H44" s="549"/>
      <c r="I44" s="549"/>
      <c r="J44" s="549"/>
      <c r="K44" s="549"/>
      <c r="L44" s="549"/>
      <c r="M44" s="550"/>
      <c r="N44" s="437"/>
      <c r="O44" s="437"/>
      <c r="P44" s="437"/>
      <c r="Q44" s="437"/>
      <c r="R44" s="437"/>
      <c r="S44" s="437"/>
      <c r="T44" s="437"/>
      <c r="U44" s="437"/>
      <c r="V44" s="438"/>
      <c r="W44" s="438"/>
      <c r="X44" s="438"/>
      <c r="Y44" s="438"/>
      <c r="Z44" s="438"/>
      <c r="AA44" s="439"/>
      <c r="AB44" s="439"/>
      <c r="AC44" s="439"/>
      <c r="AD44" s="439"/>
      <c r="AE44" s="439"/>
      <c r="AF44" s="439"/>
      <c r="AG44" s="439"/>
      <c r="AH44" s="439"/>
    </row>
    <row r="45" spans="1:34" s="431" customFormat="1" ht="24" customHeight="1">
      <c r="A45" s="447"/>
      <c r="B45" s="549" t="s">
        <v>929</v>
      </c>
      <c r="C45" s="549"/>
      <c r="D45" s="549"/>
      <c r="E45" s="549"/>
      <c r="F45" s="549"/>
      <c r="G45" s="549"/>
      <c r="H45" s="549"/>
      <c r="I45" s="549"/>
      <c r="J45" s="549"/>
      <c r="K45" s="549"/>
      <c r="L45" s="549"/>
      <c r="M45" s="550"/>
      <c r="N45" s="437"/>
      <c r="O45" s="437"/>
      <c r="P45" s="437"/>
      <c r="Q45" s="437"/>
      <c r="R45" s="437"/>
      <c r="S45" s="437"/>
      <c r="T45" s="437"/>
      <c r="U45" s="437"/>
      <c r="V45" s="438"/>
      <c r="W45" s="438"/>
      <c r="X45" s="438"/>
      <c r="Y45" s="438"/>
      <c r="Z45" s="438"/>
      <c r="AA45" s="439"/>
      <c r="AB45" s="439"/>
      <c r="AC45" s="439"/>
      <c r="AD45" s="439"/>
      <c r="AE45" s="439"/>
      <c r="AF45" s="439"/>
      <c r="AG45" s="439"/>
      <c r="AH45" s="439"/>
    </row>
    <row r="46" spans="1:34" s="431" customFormat="1" ht="24" customHeight="1">
      <c r="A46" s="447"/>
      <c r="B46" s="549" t="s">
        <v>930</v>
      </c>
      <c r="C46" s="549"/>
      <c r="D46" s="549"/>
      <c r="E46" s="549"/>
      <c r="F46" s="549"/>
      <c r="G46" s="549"/>
      <c r="H46" s="549"/>
      <c r="I46" s="549"/>
      <c r="J46" s="549"/>
      <c r="K46" s="549"/>
      <c r="L46" s="549"/>
      <c r="M46" s="550"/>
      <c r="N46" s="437"/>
      <c r="O46" s="437"/>
      <c r="P46" s="437"/>
      <c r="Q46" s="437"/>
      <c r="R46" s="437"/>
      <c r="S46" s="437"/>
      <c r="T46" s="437"/>
      <c r="U46" s="437"/>
      <c r="V46" s="438"/>
      <c r="W46" s="438"/>
      <c r="X46" s="438"/>
      <c r="Y46" s="438"/>
      <c r="Z46" s="438"/>
      <c r="AA46" s="439"/>
      <c r="AB46" s="439"/>
      <c r="AC46" s="439"/>
      <c r="AD46" s="439"/>
      <c r="AE46" s="439"/>
      <c r="AF46" s="439"/>
      <c r="AG46" s="439"/>
      <c r="AH46" s="439"/>
    </row>
    <row r="47" spans="1:34" s="431" customFormat="1" ht="24" customHeight="1">
      <c r="A47" s="447"/>
      <c r="B47" s="549" t="s">
        <v>931</v>
      </c>
      <c r="C47" s="549"/>
      <c r="D47" s="549"/>
      <c r="E47" s="549"/>
      <c r="F47" s="549"/>
      <c r="G47" s="549"/>
      <c r="H47" s="549"/>
      <c r="I47" s="549"/>
      <c r="J47" s="549"/>
      <c r="K47" s="549"/>
      <c r="L47" s="549"/>
      <c r="M47" s="550"/>
      <c r="N47" s="437"/>
      <c r="O47" s="437"/>
      <c r="P47" s="437"/>
      <c r="Q47" s="437"/>
      <c r="R47" s="437"/>
      <c r="S47" s="437"/>
      <c r="T47" s="437"/>
      <c r="U47" s="437"/>
      <c r="V47" s="438"/>
      <c r="W47" s="438"/>
      <c r="X47" s="438"/>
      <c r="Y47" s="438"/>
      <c r="Z47" s="438"/>
      <c r="AA47" s="439"/>
      <c r="AB47" s="439"/>
      <c r="AC47" s="439"/>
      <c r="AD47" s="439"/>
      <c r="AE47" s="439"/>
      <c r="AF47" s="439"/>
      <c r="AG47" s="439"/>
      <c r="AH47" s="439"/>
    </row>
    <row r="48" spans="1:34" s="431" customFormat="1" ht="24" customHeight="1">
      <c r="A48" s="447"/>
      <c r="B48" s="549" t="s">
        <v>1047</v>
      </c>
      <c r="C48" s="549"/>
      <c r="D48" s="549"/>
      <c r="E48" s="549"/>
      <c r="F48" s="549"/>
      <c r="G48" s="549"/>
      <c r="H48" s="549"/>
      <c r="I48" s="549"/>
      <c r="J48" s="549"/>
      <c r="K48" s="549"/>
      <c r="L48" s="549"/>
      <c r="M48" s="550"/>
      <c r="N48" s="437"/>
      <c r="O48" s="437"/>
      <c r="P48" s="437"/>
      <c r="Q48" s="437"/>
      <c r="R48" s="437"/>
      <c r="S48" s="437"/>
      <c r="T48" s="437"/>
      <c r="U48" s="437"/>
      <c r="V48" s="438"/>
      <c r="W48" s="438"/>
      <c r="X48" s="438"/>
      <c r="Y48" s="438"/>
      <c r="Z48" s="438"/>
      <c r="AA48" s="439"/>
      <c r="AB48" s="439"/>
      <c r="AC48" s="439"/>
      <c r="AD48" s="439"/>
      <c r="AE48" s="439"/>
      <c r="AF48" s="439"/>
      <c r="AG48" s="439"/>
      <c r="AH48" s="439"/>
    </row>
    <row r="49" spans="1:34" s="431" customFormat="1" ht="24" customHeight="1">
      <c r="A49" s="447"/>
      <c r="B49" s="549" t="s">
        <v>1048</v>
      </c>
      <c r="C49" s="549"/>
      <c r="D49" s="549"/>
      <c r="E49" s="549"/>
      <c r="F49" s="549"/>
      <c r="G49" s="549"/>
      <c r="H49" s="549"/>
      <c r="I49" s="549"/>
      <c r="J49" s="549"/>
      <c r="K49" s="549"/>
      <c r="L49" s="549"/>
      <c r="M49" s="550"/>
      <c r="N49" s="437"/>
      <c r="O49" s="437"/>
      <c r="P49" s="437"/>
      <c r="Q49" s="437"/>
      <c r="R49" s="437"/>
      <c r="S49" s="437"/>
      <c r="T49" s="437"/>
      <c r="U49" s="437"/>
      <c r="V49" s="438"/>
      <c r="W49" s="438"/>
      <c r="X49" s="438"/>
      <c r="Y49" s="438"/>
      <c r="Z49" s="438"/>
      <c r="AA49" s="439"/>
      <c r="AB49" s="439"/>
      <c r="AC49" s="439"/>
      <c r="AD49" s="439"/>
      <c r="AE49" s="439"/>
      <c r="AF49" s="439"/>
      <c r="AG49" s="439"/>
      <c r="AH49" s="439"/>
    </row>
    <row r="50" spans="1:34" s="431" customFormat="1" ht="24" customHeight="1">
      <c r="A50" s="447"/>
      <c r="B50" s="549" t="s">
        <v>1049</v>
      </c>
      <c r="C50" s="549"/>
      <c r="D50" s="549"/>
      <c r="E50" s="549"/>
      <c r="F50" s="549"/>
      <c r="G50" s="549"/>
      <c r="H50" s="549"/>
      <c r="I50" s="549"/>
      <c r="J50" s="549"/>
      <c r="K50" s="549"/>
      <c r="L50" s="549"/>
      <c r="M50" s="550"/>
      <c r="N50" s="437"/>
      <c r="O50" s="437"/>
      <c r="P50" s="437"/>
      <c r="Q50" s="437"/>
      <c r="R50" s="437"/>
      <c r="S50" s="437"/>
      <c r="T50" s="437"/>
      <c r="U50" s="437"/>
      <c r="V50" s="438"/>
      <c r="W50" s="438"/>
      <c r="X50" s="438"/>
      <c r="Y50" s="438"/>
      <c r="Z50" s="438"/>
      <c r="AA50" s="439"/>
      <c r="AB50" s="439"/>
      <c r="AC50" s="439"/>
      <c r="AD50" s="439"/>
      <c r="AE50" s="439"/>
      <c r="AF50" s="439"/>
      <c r="AG50" s="439"/>
      <c r="AH50" s="439"/>
    </row>
    <row r="51" spans="1:34" s="431" customFormat="1" ht="24" customHeight="1">
      <c r="A51" s="447"/>
      <c r="B51" s="549" t="s">
        <v>932</v>
      </c>
      <c r="C51" s="549"/>
      <c r="D51" s="549"/>
      <c r="E51" s="549"/>
      <c r="F51" s="549"/>
      <c r="G51" s="549"/>
      <c r="H51" s="549"/>
      <c r="I51" s="549"/>
      <c r="J51" s="549"/>
      <c r="K51" s="549"/>
      <c r="L51" s="549"/>
      <c r="M51" s="550"/>
      <c r="N51" s="437"/>
      <c r="O51" s="437"/>
      <c r="P51" s="437"/>
      <c r="Q51" s="437"/>
      <c r="R51" s="437"/>
      <c r="S51" s="437"/>
      <c r="T51" s="437"/>
      <c r="U51" s="437"/>
      <c r="V51" s="438"/>
      <c r="W51" s="438"/>
      <c r="X51" s="438"/>
      <c r="Y51" s="438"/>
      <c r="Z51" s="438"/>
      <c r="AA51" s="439"/>
      <c r="AB51" s="439"/>
      <c r="AC51" s="439"/>
      <c r="AD51" s="439"/>
      <c r="AE51" s="439"/>
      <c r="AF51" s="439"/>
      <c r="AG51" s="439"/>
      <c r="AH51" s="439"/>
    </row>
    <row r="52" spans="1:34" s="431" customFormat="1" ht="24" customHeight="1">
      <c r="A52" s="447"/>
      <c r="B52" s="549" t="s">
        <v>933</v>
      </c>
      <c r="C52" s="549"/>
      <c r="D52" s="549"/>
      <c r="E52" s="549"/>
      <c r="F52" s="549"/>
      <c r="G52" s="549"/>
      <c r="H52" s="549"/>
      <c r="I52" s="549"/>
      <c r="J52" s="549"/>
      <c r="K52" s="549"/>
      <c r="L52" s="549"/>
      <c r="M52" s="550"/>
      <c r="N52" s="437"/>
      <c r="O52" s="437"/>
      <c r="P52" s="437"/>
      <c r="Q52" s="437"/>
      <c r="R52" s="437"/>
      <c r="S52" s="437"/>
      <c r="T52" s="437"/>
      <c r="U52" s="437"/>
      <c r="V52" s="438"/>
      <c r="W52" s="438"/>
      <c r="X52" s="438"/>
      <c r="Y52" s="438"/>
      <c r="Z52" s="438"/>
      <c r="AA52" s="439"/>
      <c r="AB52" s="439"/>
      <c r="AC52" s="439"/>
      <c r="AD52" s="439"/>
      <c r="AE52" s="439"/>
      <c r="AF52" s="439"/>
      <c r="AG52" s="439"/>
      <c r="AH52" s="439"/>
    </row>
    <row r="53" spans="1:34" s="431" customFormat="1" ht="24" customHeight="1">
      <c r="A53" s="447"/>
      <c r="B53" s="549" t="s">
        <v>1050</v>
      </c>
      <c r="C53" s="549"/>
      <c r="D53" s="549"/>
      <c r="E53" s="549"/>
      <c r="F53" s="549"/>
      <c r="G53" s="549"/>
      <c r="H53" s="549"/>
      <c r="I53" s="549"/>
      <c r="J53" s="549"/>
      <c r="K53" s="549"/>
      <c r="L53" s="549"/>
      <c r="M53" s="550"/>
      <c r="N53" s="437"/>
      <c r="O53" s="437"/>
      <c r="P53" s="437"/>
      <c r="Q53" s="437"/>
      <c r="R53" s="437"/>
      <c r="S53" s="437"/>
      <c r="T53" s="437"/>
      <c r="U53" s="437"/>
      <c r="V53" s="438"/>
      <c r="W53" s="438"/>
      <c r="X53" s="438"/>
      <c r="Y53" s="438"/>
      <c r="Z53" s="438"/>
      <c r="AA53" s="439"/>
      <c r="AB53" s="439"/>
      <c r="AC53" s="439"/>
      <c r="AD53" s="439"/>
      <c r="AE53" s="439"/>
      <c r="AF53" s="439"/>
      <c r="AG53" s="439"/>
      <c r="AH53" s="439"/>
    </row>
    <row r="54" spans="1:34" s="431" customFormat="1" ht="24" customHeight="1">
      <c r="A54" s="447"/>
      <c r="B54" s="549" t="s">
        <v>934</v>
      </c>
      <c r="C54" s="549"/>
      <c r="D54" s="549"/>
      <c r="E54" s="549"/>
      <c r="F54" s="549"/>
      <c r="G54" s="549"/>
      <c r="H54" s="549"/>
      <c r="I54" s="549"/>
      <c r="J54" s="549"/>
      <c r="K54" s="549"/>
      <c r="L54" s="549"/>
      <c r="M54" s="550"/>
      <c r="N54" s="437"/>
      <c r="O54" s="437"/>
      <c r="P54" s="437"/>
      <c r="Q54" s="437"/>
      <c r="R54" s="437"/>
      <c r="S54" s="437"/>
      <c r="T54" s="437"/>
      <c r="U54" s="437"/>
      <c r="V54" s="438"/>
      <c r="W54" s="438"/>
      <c r="X54" s="438"/>
      <c r="Y54" s="438"/>
      <c r="Z54" s="438"/>
      <c r="AA54" s="439"/>
      <c r="AB54" s="439"/>
      <c r="AC54" s="439"/>
      <c r="AD54" s="439"/>
      <c r="AE54" s="439"/>
      <c r="AF54" s="439"/>
      <c r="AG54" s="439"/>
      <c r="AH54" s="439"/>
    </row>
    <row r="55" spans="1:34" s="431" customFormat="1" ht="24" customHeight="1">
      <c r="A55" s="447"/>
      <c r="B55" s="549" t="s">
        <v>935</v>
      </c>
      <c r="C55" s="549"/>
      <c r="D55" s="549"/>
      <c r="E55" s="549"/>
      <c r="F55" s="549"/>
      <c r="G55" s="549"/>
      <c r="H55" s="549"/>
      <c r="I55" s="549"/>
      <c r="J55" s="549"/>
      <c r="K55" s="549"/>
      <c r="L55" s="549"/>
      <c r="M55" s="550"/>
      <c r="N55" s="437"/>
      <c r="O55" s="437"/>
      <c r="P55" s="437"/>
      <c r="Q55" s="437"/>
      <c r="R55" s="437"/>
      <c r="S55" s="437"/>
      <c r="T55" s="437"/>
      <c r="U55" s="437"/>
      <c r="V55" s="438"/>
      <c r="W55" s="438"/>
      <c r="X55" s="438"/>
      <c r="Y55" s="438"/>
      <c r="Z55" s="438"/>
      <c r="AA55" s="439"/>
      <c r="AB55" s="439"/>
      <c r="AC55" s="439"/>
      <c r="AD55" s="439"/>
      <c r="AE55" s="439"/>
      <c r="AF55" s="439"/>
      <c r="AG55" s="439"/>
      <c r="AH55" s="439"/>
    </row>
    <row r="56" spans="1:34" s="431" customFormat="1" ht="24" customHeight="1">
      <c r="A56" s="447"/>
      <c r="B56" s="549" t="s">
        <v>936</v>
      </c>
      <c r="C56" s="549"/>
      <c r="D56" s="549"/>
      <c r="E56" s="549"/>
      <c r="F56" s="549"/>
      <c r="G56" s="549"/>
      <c r="H56" s="549"/>
      <c r="I56" s="549"/>
      <c r="J56" s="549"/>
      <c r="K56" s="549"/>
      <c r="L56" s="549"/>
      <c r="M56" s="550"/>
      <c r="N56" s="437"/>
      <c r="O56" s="437"/>
      <c r="P56" s="437"/>
      <c r="Q56" s="437"/>
      <c r="R56" s="437"/>
      <c r="S56" s="437"/>
      <c r="T56" s="437"/>
      <c r="U56" s="437"/>
      <c r="V56" s="438"/>
      <c r="W56" s="438"/>
      <c r="X56" s="438"/>
      <c r="Y56" s="438"/>
      <c r="Z56" s="438"/>
      <c r="AA56" s="439"/>
      <c r="AB56" s="439"/>
      <c r="AC56" s="439"/>
      <c r="AD56" s="439"/>
      <c r="AE56" s="439"/>
      <c r="AF56" s="439"/>
      <c r="AG56" s="439"/>
      <c r="AH56" s="439"/>
    </row>
    <row r="57" spans="1:34" s="431" customFormat="1" ht="24" customHeight="1">
      <c r="A57" s="447"/>
      <c r="B57" s="549" t="s">
        <v>937</v>
      </c>
      <c r="C57" s="549"/>
      <c r="D57" s="549"/>
      <c r="E57" s="549"/>
      <c r="F57" s="549"/>
      <c r="G57" s="549"/>
      <c r="H57" s="549"/>
      <c r="I57" s="549"/>
      <c r="J57" s="549"/>
      <c r="K57" s="549"/>
      <c r="L57" s="549"/>
      <c r="M57" s="550"/>
      <c r="N57" s="437"/>
      <c r="O57" s="437"/>
      <c r="P57" s="437"/>
      <c r="Q57" s="437"/>
      <c r="R57" s="437"/>
      <c r="S57" s="437"/>
      <c r="T57" s="437"/>
      <c r="U57" s="437"/>
      <c r="V57" s="438"/>
      <c r="W57" s="438"/>
      <c r="X57" s="438"/>
      <c r="Y57" s="438"/>
      <c r="Z57" s="438"/>
      <c r="AA57" s="439"/>
      <c r="AB57" s="439"/>
      <c r="AC57" s="439"/>
      <c r="AD57" s="439"/>
      <c r="AE57" s="439"/>
      <c r="AF57" s="439"/>
      <c r="AG57" s="439"/>
      <c r="AH57" s="439"/>
    </row>
    <row r="58" spans="1:34" s="431" customFormat="1" ht="24" customHeight="1">
      <c r="A58" s="447"/>
      <c r="B58" s="549" t="s">
        <v>938</v>
      </c>
      <c r="C58" s="549"/>
      <c r="D58" s="549"/>
      <c r="E58" s="549"/>
      <c r="F58" s="549"/>
      <c r="G58" s="549"/>
      <c r="H58" s="549"/>
      <c r="I58" s="549"/>
      <c r="J58" s="549"/>
      <c r="K58" s="549"/>
      <c r="L58" s="549"/>
      <c r="M58" s="550"/>
      <c r="N58" s="437"/>
      <c r="O58" s="437"/>
      <c r="P58" s="437"/>
      <c r="Q58" s="437"/>
      <c r="R58" s="437"/>
      <c r="S58" s="437"/>
      <c r="T58" s="437"/>
      <c r="U58" s="437"/>
      <c r="V58" s="438"/>
      <c r="W58" s="438"/>
      <c r="X58" s="438"/>
      <c r="Y58" s="438"/>
      <c r="Z58" s="438"/>
      <c r="AA58" s="439"/>
      <c r="AB58" s="439"/>
      <c r="AC58" s="439"/>
      <c r="AD58" s="439"/>
      <c r="AE58" s="439"/>
      <c r="AF58" s="439"/>
      <c r="AG58" s="439"/>
      <c r="AH58" s="439"/>
    </row>
    <row r="59" spans="1:34" s="431" customFormat="1" ht="24" customHeight="1">
      <c r="A59" s="447"/>
      <c r="B59" s="549" t="s">
        <v>939</v>
      </c>
      <c r="C59" s="549"/>
      <c r="D59" s="549"/>
      <c r="E59" s="549"/>
      <c r="F59" s="549"/>
      <c r="G59" s="549"/>
      <c r="H59" s="549"/>
      <c r="I59" s="549"/>
      <c r="J59" s="549"/>
      <c r="K59" s="549"/>
      <c r="L59" s="549"/>
      <c r="M59" s="550"/>
      <c r="N59" s="437"/>
      <c r="O59" s="437"/>
      <c r="P59" s="437"/>
      <c r="Q59" s="437"/>
      <c r="R59" s="437"/>
      <c r="S59" s="437"/>
      <c r="T59" s="437"/>
      <c r="U59" s="437"/>
      <c r="V59" s="438"/>
      <c r="W59" s="438"/>
      <c r="X59" s="438"/>
      <c r="Y59" s="438"/>
      <c r="Z59" s="438"/>
      <c r="AA59" s="439"/>
      <c r="AB59" s="439"/>
      <c r="AC59" s="439"/>
      <c r="AD59" s="439"/>
      <c r="AE59" s="439"/>
      <c r="AF59" s="439"/>
      <c r="AG59" s="439"/>
      <c r="AH59" s="439"/>
    </row>
    <row r="60" spans="1:34" s="431" customFormat="1" ht="24" customHeight="1">
      <c r="A60" s="447"/>
      <c r="B60" s="549" t="s">
        <v>940</v>
      </c>
      <c r="C60" s="549"/>
      <c r="D60" s="549"/>
      <c r="E60" s="549"/>
      <c r="F60" s="549"/>
      <c r="G60" s="549"/>
      <c r="H60" s="549"/>
      <c r="I60" s="549"/>
      <c r="J60" s="549"/>
      <c r="K60" s="549"/>
      <c r="L60" s="549"/>
      <c r="M60" s="550"/>
      <c r="N60" s="437"/>
      <c r="O60" s="437"/>
      <c r="P60" s="437"/>
      <c r="Q60" s="437"/>
      <c r="R60" s="437"/>
      <c r="S60" s="437"/>
      <c r="T60" s="437"/>
      <c r="U60" s="437"/>
      <c r="V60" s="438"/>
      <c r="W60" s="438"/>
      <c r="X60" s="438"/>
      <c r="Y60" s="438"/>
      <c r="Z60" s="438"/>
      <c r="AA60" s="439"/>
      <c r="AB60" s="439"/>
      <c r="AC60" s="439"/>
      <c r="AD60" s="439"/>
      <c r="AE60" s="439"/>
      <c r="AF60" s="439"/>
      <c r="AG60" s="439"/>
      <c r="AH60" s="439"/>
    </row>
    <row r="61" spans="1:34" s="431" customFormat="1" ht="24" customHeight="1">
      <c r="A61" s="447"/>
      <c r="B61" s="549" t="s">
        <v>941</v>
      </c>
      <c r="C61" s="549"/>
      <c r="D61" s="549"/>
      <c r="E61" s="549"/>
      <c r="F61" s="549"/>
      <c r="G61" s="549"/>
      <c r="H61" s="549"/>
      <c r="I61" s="549"/>
      <c r="J61" s="549"/>
      <c r="K61" s="549"/>
      <c r="L61" s="549"/>
      <c r="M61" s="550"/>
      <c r="N61" s="437"/>
      <c r="O61" s="437"/>
      <c r="P61" s="437"/>
      <c r="Q61" s="437"/>
      <c r="R61" s="437"/>
      <c r="S61" s="437"/>
      <c r="T61" s="437"/>
      <c r="U61" s="437"/>
      <c r="V61" s="438"/>
      <c r="W61" s="438"/>
      <c r="X61" s="438"/>
      <c r="Y61" s="438"/>
      <c r="Z61" s="438"/>
      <c r="AA61" s="439"/>
      <c r="AB61" s="439"/>
      <c r="AC61" s="439"/>
      <c r="AD61" s="439"/>
      <c r="AE61" s="439"/>
      <c r="AF61" s="439"/>
      <c r="AG61" s="439"/>
      <c r="AH61" s="439"/>
    </row>
    <row r="62" spans="1:34" s="431" customFormat="1" ht="24" customHeight="1">
      <c r="A62" s="447"/>
      <c r="B62" s="549" t="s">
        <v>942</v>
      </c>
      <c r="C62" s="549"/>
      <c r="D62" s="549"/>
      <c r="E62" s="549"/>
      <c r="F62" s="549"/>
      <c r="G62" s="549"/>
      <c r="H62" s="549"/>
      <c r="I62" s="549"/>
      <c r="J62" s="549"/>
      <c r="K62" s="549"/>
      <c r="L62" s="549"/>
      <c r="M62" s="550"/>
      <c r="N62" s="437"/>
      <c r="O62" s="437"/>
      <c r="P62" s="437"/>
      <c r="Q62" s="437"/>
      <c r="R62" s="437"/>
      <c r="S62" s="437"/>
      <c r="T62" s="437"/>
      <c r="U62" s="437"/>
      <c r="V62" s="438"/>
      <c r="W62" s="438"/>
      <c r="X62" s="438"/>
      <c r="Y62" s="438"/>
      <c r="Z62" s="438"/>
      <c r="AA62" s="439"/>
      <c r="AB62" s="439"/>
      <c r="AC62" s="439"/>
      <c r="AD62" s="439"/>
      <c r="AE62" s="439"/>
      <c r="AF62" s="439"/>
      <c r="AG62" s="439"/>
      <c r="AH62" s="439"/>
    </row>
    <row r="63" spans="1:34" s="431" customFormat="1" ht="24" customHeight="1">
      <c r="A63" s="447"/>
      <c r="B63" s="549" t="s">
        <v>1051</v>
      </c>
      <c r="C63" s="549"/>
      <c r="D63" s="549"/>
      <c r="E63" s="549"/>
      <c r="F63" s="549"/>
      <c r="G63" s="549"/>
      <c r="H63" s="549"/>
      <c r="I63" s="549"/>
      <c r="J63" s="549"/>
      <c r="K63" s="549"/>
      <c r="L63" s="549"/>
      <c r="M63" s="550"/>
      <c r="N63" s="437"/>
      <c r="O63" s="437"/>
      <c r="P63" s="437"/>
      <c r="Q63" s="437"/>
      <c r="R63" s="437"/>
      <c r="S63" s="437"/>
      <c r="T63" s="437"/>
      <c r="U63" s="437"/>
      <c r="V63" s="438"/>
      <c r="W63" s="438"/>
      <c r="X63" s="438"/>
      <c r="Y63" s="438"/>
      <c r="Z63" s="438"/>
      <c r="AA63" s="439"/>
      <c r="AB63" s="439"/>
      <c r="AC63" s="439"/>
      <c r="AD63" s="439"/>
      <c r="AE63" s="439"/>
      <c r="AF63" s="439"/>
      <c r="AG63" s="439"/>
      <c r="AH63" s="439"/>
    </row>
    <row r="64" spans="1:34" s="431" customFormat="1" ht="24" customHeight="1">
      <c r="A64" s="447"/>
      <c r="B64" s="549" t="s">
        <v>1052</v>
      </c>
      <c r="C64" s="549"/>
      <c r="D64" s="549"/>
      <c r="E64" s="549"/>
      <c r="F64" s="549"/>
      <c r="G64" s="549"/>
      <c r="H64" s="549"/>
      <c r="I64" s="549"/>
      <c r="J64" s="549"/>
      <c r="K64" s="549"/>
      <c r="L64" s="549"/>
      <c r="M64" s="550"/>
      <c r="N64" s="437"/>
      <c r="O64" s="437"/>
      <c r="P64" s="437"/>
      <c r="Q64" s="437"/>
      <c r="R64" s="437"/>
      <c r="S64" s="437"/>
      <c r="T64" s="437"/>
      <c r="U64" s="437"/>
      <c r="V64" s="438"/>
      <c r="W64" s="438"/>
      <c r="X64" s="438"/>
      <c r="Y64" s="438"/>
      <c r="Z64" s="438"/>
      <c r="AA64" s="439"/>
      <c r="AB64" s="439"/>
      <c r="AC64" s="439"/>
      <c r="AD64" s="439"/>
      <c r="AE64" s="439"/>
      <c r="AF64" s="439"/>
      <c r="AG64" s="439"/>
      <c r="AH64" s="439"/>
    </row>
    <row r="65" spans="1:34" s="431" customFormat="1" ht="24" customHeight="1">
      <c r="A65" s="447"/>
      <c r="B65" s="549" t="s">
        <v>943</v>
      </c>
      <c r="C65" s="549"/>
      <c r="D65" s="549"/>
      <c r="E65" s="549"/>
      <c r="F65" s="549"/>
      <c r="G65" s="549"/>
      <c r="H65" s="549"/>
      <c r="I65" s="549"/>
      <c r="J65" s="549"/>
      <c r="K65" s="549"/>
      <c r="L65" s="549"/>
      <c r="M65" s="550"/>
      <c r="N65" s="437"/>
      <c r="O65" s="437"/>
      <c r="P65" s="437"/>
      <c r="Q65" s="437"/>
      <c r="R65" s="437"/>
      <c r="S65" s="437"/>
      <c r="T65" s="437"/>
      <c r="U65" s="437"/>
      <c r="V65" s="438"/>
      <c r="W65" s="438"/>
      <c r="X65" s="438"/>
      <c r="Y65" s="438"/>
      <c r="Z65" s="438"/>
      <c r="AA65" s="439"/>
      <c r="AB65" s="439"/>
      <c r="AC65" s="439"/>
      <c r="AD65" s="439"/>
      <c r="AE65" s="439"/>
      <c r="AF65" s="439"/>
      <c r="AG65" s="439"/>
      <c r="AH65" s="439"/>
    </row>
    <row r="66" spans="1:34" s="431" customFormat="1" ht="24" customHeight="1">
      <c r="A66" s="447"/>
      <c r="B66" s="549" t="s">
        <v>944</v>
      </c>
      <c r="C66" s="549"/>
      <c r="D66" s="549"/>
      <c r="E66" s="549"/>
      <c r="F66" s="549"/>
      <c r="G66" s="549"/>
      <c r="H66" s="549"/>
      <c r="I66" s="549"/>
      <c r="J66" s="549"/>
      <c r="K66" s="549"/>
      <c r="L66" s="549"/>
      <c r="M66" s="550"/>
      <c r="N66" s="437"/>
      <c r="O66" s="437"/>
      <c r="P66" s="437"/>
      <c r="Q66" s="437"/>
      <c r="R66" s="437"/>
      <c r="S66" s="437"/>
      <c r="T66" s="437"/>
      <c r="U66" s="437"/>
      <c r="V66" s="438"/>
      <c r="W66" s="438"/>
      <c r="X66" s="438"/>
      <c r="Y66" s="438"/>
      <c r="Z66" s="438"/>
      <c r="AA66" s="439"/>
      <c r="AB66" s="439"/>
      <c r="AC66" s="439"/>
      <c r="AD66" s="439"/>
      <c r="AE66" s="439"/>
      <c r="AF66" s="439"/>
      <c r="AG66" s="439"/>
      <c r="AH66" s="439"/>
    </row>
    <row r="67" spans="1:34" s="431" customFormat="1" ht="24" customHeight="1">
      <c r="A67" s="447"/>
      <c r="B67" s="549" t="s">
        <v>945</v>
      </c>
      <c r="C67" s="549"/>
      <c r="D67" s="549"/>
      <c r="E67" s="549"/>
      <c r="F67" s="549"/>
      <c r="G67" s="549"/>
      <c r="H67" s="549"/>
      <c r="I67" s="549"/>
      <c r="J67" s="549"/>
      <c r="K67" s="549"/>
      <c r="L67" s="549"/>
      <c r="M67" s="550"/>
      <c r="N67" s="437"/>
      <c r="O67" s="437"/>
      <c r="P67" s="437"/>
      <c r="Q67" s="437"/>
      <c r="R67" s="437"/>
      <c r="S67" s="437"/>
      <c r="T67" s="437"/>
      <c r="U67" s="437"/>
      <c r="V67" s="438"/>
      <c r="W67" s="438"/>
      <c r="X67" s="438"/>
      <c r="Y67" s="438"/>
      <c r="Z67" s="438"/>
      <c r="AA67" s="439"/>
      <c r="AB67" s="439"/>
      <c r="AC67" s="439"/>
      <c r="AD67" s="439"/>
      <c r="AE67" s="439"/>
      <c r="AF67" s="439"/>
      <c r="AG67" s="439"/>
      <c r="AH67" s="439"/>
    </row>
    <row r="68" spans="1:34" s="431" customFormat="1" ht="24" customHeight="1">
      <c r="A68" s="447"/>
      <c r="B68" s="549" t="s">
        <v>946</v>
      </c>
      <c r="C68" s="549"/>
      <c r="D68" s="549"/>
      <c r="E68" s="549"/>
      <c r="F68" s="549"/>
      <c r="G68" s="549"/>
      <c r="H68" s="549"/>
      <c r="I68" s="549"/>
      <c r="J68" s="549"/>
      <c r="K68" s="549"/>
      <c r="L68" s="549"/>
      <c r="M68" s="550"/>
      <c r="N68" s="437"/>
      <c r="O68" s="437"/>
      <c r="P68" s="437"/>
      <c r="Q68" s="437"/>
      <c r="R68" s="437"/>
      <c r="S68" s="437"/>
      <c r="T68" s="437"/>
      <c r="U68" s="437"/>
      <c r="V68" s="438"/>
      <c r="W68" s="438"/>
      <c r="X68" s="438"/>
      <c r="Y68" s="438"/>
      <c r="Z68" s="438"/>
      <c r="AA68" s="439"/>
      <c r="AB68" s="439"/>
      <c r="AC68" s="439"/>
      <c r="AD68" s="439"/>
      <c r="AE68" s="439"/>
      <c r="AF68" s="439"/>
      <c r="AG68" s="439"/>
      <c r="AH68" s="439"/>
    </row>
    <row r="69" spans="1:34" s="431" customFormat="1" ht="24" customHeight="1">
      <c r="A69" s="447"/>
      <c r="B69" s="549" t="s">
        <v>947</v>
      </c>
      <c r="C69" s="549"/>
      <c r="D69" s="549"/>
      <c r="E69" s="549"/>
      <c r="F69" s="549"/>
      <c r="G69" s="549"/>
      <c r="H69" s="549"/>
      <c r="I69" s="549"/>
      <c r="J69" s="549"/>
      <c r="K69" s="549"/>
      <c r="L69" s="549"/>
      <c r="M69" s="550"/>
      <c r="N69" s="437"/>
      <c r="O69" s="437"/>
      <c r="P69" s="437"/>
      <c r="Q69" s="437"/>
      <c r="R69" s="437"/>
      <c r="S69" s="437"/>
      <c r="T69" s="437"/>
      <c r="U69" s="437"/>
      <c r="V69" s="438"/>
      <c r="W69" s="438"/>
      <c r="X69" s="438"/>
      <c r="Y69" s="438"/>
      <c r="Z69" s="438"/>
      <c r="AA69" s="439"/>
      <c r="AB69" s="439"/>
      <c r="AC69" s="439"/>
      <c r="AD69" s="439"/>
      <c r="AE69" s="439"/>
      <c r="AF69" s="439"/>
      <c r="AG69" s="439"/>
      <c r="AH69" s="439"/>
    </row>
    <row r="70" spans="1:34" s="431" customFormat="1" ht="24" customHeight="1">
      <c r="A70" s="447"/>
      <c r="B70" s="549" t="s">
        <v>948</v>
      </c>
      <c r="C70" s="549"/>
      <c r="D70" s="549"/>
      <c r="E70" s="549"/>
      <c r="F70" s="549"/>
      <c r="G70" s="549"/>
      <c r="H70" s="549"/>
      <c r="I70" s="549"/>
      <c r="J70" s="549"/>
      <c r="K70" s="549"/>
      <c r="L70" s="549"/>
      <c r="M70" s="550"/>
      <c r="N70" s="437"/>
      <c r="O70" s="437"/>
      <c r="P70" s="437"/>
      <c r="Q70" s="437"/>
      <c r="R70" s="437"/>
      <c r="S70" s="437"/>
      <c r="T70" s="437"/>
      <c r="U70" s="437"/>
      <c r="V70" s="438"/>
      <c r="W70" s="438"/>
      <c r="X70" s="438"/>
      <c r="Y70" s="438"/>
      <c r="Z70" s="438"/>
      <c r="AA70" s="439"/>
      <c r="AB70" s="439"/>
      <c r="AC70" s="439"/>
      <c r="AD70" s="439"/>
      <c r="AE70" s="439"/>
      <c r="AF70" s="439"/>
      <c r="AG70" s="439"/>
      <c r="AH70" s="439"/>
    </row>
    <row r="71" spans="1:34" s="431" customFormat="1" ht="24" customHeight="1">
      <c r="A71" s="447"/>
      <c r="B71" s="549" t="s">
        <v>949</v>
      </c>
      <c r="C71" s="549"/>
      <c r="D71" s="549"/>
      <c r="E71" s="549"/>
      <c r="F71" s="549"/>
      <c r="G71" s="549"/>
      <c r="H71" s="549"/>
      <c r="I71" s="549"/>
      <c r="J71" s="549"/>
      <c r="K71" s="549"/>
      <c r="L71" s="549"/>
      <c r="M71" s="550"/>
      <c r="N71" s="437"/>
      <c r="O71" s="437"/>
      <c r="P71" s="437"/>
      <c r="Q71" s="437"/>
      <c r="R71" s="437"/>
      <c r="S71" s="437"/>
      <c r="T71" s="437"/>
      <c r="U71" s="437"/>
      <c r="V71" s="438"/>
      <c r="W71" s="438"/>
      <c r="X71" s="438"/>
      <c r="Y71" s="438"/>
      <c r="Z71" s="438"/>
      <c r="AA71" s="439"/>
      <c r="AB71" s="439"/>
      <c r="AC71" s="439"/>
      <c r="AD71" s="439"/>
      <c r="AE71" s="439"/>
      <c r="AF71" s="439"/>
      <c r="AG71" s="439"/>
      <c r="AH71" s="439"/>
    </row>
    <row r="72" spans="1:34" s="431" customFormat="1" ht="24" customHeight="1">
      <c r="A72" s="447"/>
      <c r="B72" s="549" t="s">
        <v>950</v>
      </c>
      <c r="C72" s="549"/>
      <c r="D72" s="549"/>
      <c r="E72" s="549"/>
      <c r="F72" s="549"/>
      <c r="G72" s="549"/>
      <c r="H72" s="549"/>
      <c r="I72" s="549"/>
      <c r="J72" s="549"/>
      <c r="K72" s="549"/>
      <c r="L72" s="549"/>
      <c r="M72" s="550"/>
      <c r="N72" s="437"/>
      <c r="O72" s="437"/>
      <c r="P72" s="437"/>
      <c r="Q72" s="437"/>
      <c r="R72" s="437"/>
      <c r="S72" s="437"/>
      <c r="T72" s="437"/>
      <c r="U72" s="437"/>
      <c r="V72" s="438"/>
      <c r="W72" s="438"/>
      <c r="X72" s="438"/>
      <c r="Y72" s="438"/>
      <c r="Z72" s="438"/>
      <c r="AA72" s="439"/>
      <c r="AB72" s="439"/>
      <c r="AC72" s="439"/>
      <c r="AD72" s="439"/>
      <c r="AE72" s="439"/>
      <c r="AF72" s="439"/>
      <c r="AG72" s="439"/>
      <c r="AH72" s="439"/>
    </row>
    <row r="73" spans="1:34" s="431" customFormat="1" ht="24" customHeight="1">
      <c r="A73" s="447"/>
      <c r="B73" s="549" t="s">
        <v>1053</v>
      </c>
      <c r="C73" s="549"/>
      <c r="D73" s="549"/>
      <c r="E73" s="549"/>
      <c r="F73" s="549"/>
      <c r="G73" s="549"/>
      <c r="H73" s="549"/>
      <c r="I73" s="549"/>
      <c r="J73" s="549"/>
      <c r="K73" s="549"/>
      <c r="L73" s="549"/>
      <c r="M73" s="550"/>
      <c r="N73" s="437"/>
      <c r="O73" s="437"/>
      <c r="P73" s="437"/>
      <c r="Q73" s="437"/>
      <c r="R73" s="437"/>
      <c r="S73" s="437"/>
      <c r="T73" s="437"/>
      <c r="U73" s="437"/>
      <c r="V73" s="438"/>
      <c r="W73" s="438"/>
      <c r="X73" s="438"/>
      <c r="Y73" s="438"/>
      <c r="Z73" s="438"/>
      <c r="AA73" s="439"/>
      <c r="AB73" s="439"/>
      <c r="AC73" s="439"/>
      <c r="AD73" s="439"/>
      <c r="AE73" s="439"/>
      <c r="AF73" s="439"/>
      <c r="AG73" s="439"/>
      <c r="AH73" s="439"/>
    </row>
    <row r="74" spans="1:34" s="431" customFormat="1" ht="24" customHeight="1">
      <c r="A74" s="447"/>
      <c r="B74" s="549" t="s">
        <v>1054</v>
      </c>
      <c r="C74" s="549"/>
      <c r="D74" s="549"/>
      <c r="E74" s="549"/>
      <c r="F74" s="549"/>
      <c r="G74" s="549"/>
      <c r="H74" s="549"/>
      <c r="I74" s="549"/>
      <c r="J74" s="549"/>
      <c r="K74" s="549"/>
      <c r="L74" s="549"/>
      <c r="M74" s="550"/>
      <c r="N74" s="437"/>
      <c r="O74" s="437"/>
      <c r="P74" s="437"/>
      <c r="Q74" s="437"/>
      <c r="R74" s="437"/>
      <c r="S74" s="437"/>
      <c r="T74" s="437"/>
      <c r="U74" s="437"/>
      <c r="V74" s="438"/>
      <c r="W74" s="438"/>
      <c r="X74" s="438"/>
      <c r="Y74" s="438"/>
      <c r="Z74" s="438"/>
      <c r="AA74" s="439"/>
      <c r="AB74" s="439"/>
      <c r="AC74" s="439"/>
      <c r="AD74" s="439"/>
      <c r="AE74" s="439"/>
      <c r="AF74" s="439"/>
      <c r="AG74" s="439"/>
      <c r="AH74" s="439"/>
    </row>
    <row r="75" spans="1:34" s="431" customFormat="1" ht="24" customHeight="1">
      <c r="A75" s="447"/>
      <c r="B75" s="549" t="s">
        <v>951</v>
      </c>
      <c r="C75" s="549"/>
      <c r="D75" s="549"/>
      <c r="E75" s="549"/>
      <c r="F75" s="549"/>
      <c r="G75" s="549"/>
      <c r="H75" s="549"/>
      <c r="I75" s="549"/>
      <c r="J75" s="549"/>
      <c r="K75" s="549"/>
      <c r="L75" s="549"/>
      <c r="M75" s="550"/>
      <c r="N75" s="437"/>
      <c r="O75" s="437"/>
      <c r="P75" s="437"/>
      <c r="Q75" s="437"/>
      <c r="R75" s="437"/>
      <c r="S75" s="437"/>
      <c r="T75" s="437"/>
      <c r="U75" s="437"/>
      <c r="V75" s="438"/>
      <c r="W75" s="438"/>
      <c r="X75" s="438"/>
      <c r="Y75" s="438"/>
      <c r="Z75" s="438"/>
      <c r="AA75" s="439"/>
      <c r="AB75" s="439"/>
      <c r="AC75" s="439"/>
      <c r="AD75" s="439"/>
      <c r="AE75" s="439"/>
      <c r="AF75" s="439"/>
      <c r="AG75" s="439"/>
      <c r="AH75" s="439"/>
    </row>
    <row r="76" spans="1:34" s="431" customFormat="1" ht="24" customHeight="1">
      <c r="A76" s="447"/>
      <c r="B76" s="549" t="s">
        <v>1055</v>
      </c>
      <c r="C76" s="549"/>
      <c r="D76" s="549"/>
      <c r="E76" s="549"/>
      <c r="F76" s="549"/>
      <c r="G76" s="549"/>
      <c r="H76" s="549"/>
      <c r="I76" s="549"/>
      <c r="J76" s="549"/>
      <c r="K76" s="549"/>
      <c r="L76" s="549"/>
      <c r="M76" s="550"/>
      <c r="N76" s="437"/>
      <c r="O76" s="437"/>
      <c r="P76" s="437"/>
      <c r="Q76" s="437"/>
      <c r="R76" s="437"/>
      <c r="S76" s="437"/>
      <c r="T76" s="437"/>
      <c r="U76" s="437"/>
      <c r="V76" s="438"/>
      <c r="W76" s="438"/>
      <c r="X76" s="438"/>
      <c r="Y76" s="438"/>
      <c r="Z76" s="438"/>
      <c r="AA76" s="439"/>
      <c r="AB76" s="439"/>
      <c r="AC76" s="439"/>
      <c r="AD76" s="439"/>
      <c r="AE76" s="439"/>
      <c r="AF76" s="439"/>
      <c r="AG76" s="439"/>
      <c r="AH76" s="439"/>
    </row>
    <row r="77" spans="1:34" s="431" customFormat="1" ht="24" customHeight="1">
      <c r="A77" s="447"/>
      <c r="B77" s="549" t="s">
        <v>1056</v>
      </c>
      <c r="C77" s="549"/>
      <c r="D77" s="549"/>
      <c r="E77" s="549"/>
      <c r="F77" s="549"/>
      <c r="G77" s="549"/>
      <c r="H77" s="549"/>
      <c r="I77" s="549"/>
      <c r="J77" s="549"/>
      <c r="K77" s="549"/>
      <c r="L77" s="549"/>
      <c r="M77" s="550"/>
      <c r="N77" s="437"/>
      <c r="O77" s="437"/>
      <c r="P77" s="437"/>
      <c r="Q77" s="437"/>
      <c r="R77" s="437"/>
      <c r="S77" s="437"/>
      <c r="T77" s="437"/>
      <c r="U77" s="437"/>
      <c r="V77" s="438"/>
      <c r="W77" s="438"/>
      <c r="X77" s="438"/>
      <c r="Y77" s="438"/>
      <c r="Z77" s="438"/>
      <c r="AA77" s="439"/>
      <c r="AB77" s="439"/>
      <c r="AC77" s="439"/>
      <c r="AD77" s="439"/>
      <c r="AE77" s="439"/>
      <c r="AF77" s="439"/>
      <c r="AG77" s="439"/>
      <c r="AH77" s="439"/>
    </row>
    <row r="78" spans="1:34" s="431" customFormat="1" ht="24" customHeight="1">
      <c r="A78" s="447"/>
      <c r="B78" s="553" t="s">
        <v>1057</v>
      </c>
      <c r="C78" s="553"/>
      <c r="D78" s="553"/>
      <c r="E78" s="553"/>
      <c r="F78" s="553"/>
      <c r="G78" s="553"/>
      <c r="H78" s="553"/>
      <c r="I78" s="553"/>
      <c r="J78" s="553"/>
      <c r="K78" s="553"/>
      <c r="L78" s="553"/>
      <c r="M78" s="554"/>
      <c r="N78" s="437"/>
      <c r="O78" s="437"/>
      <c r="P78" s="437"/>
      <c r="Q78" s="437"/>
      <c r="R78" s="437"/>
      <c r="S78" s="437"/>
      <c r="T78" s="437"/>
      <c r="U78" s="437"/>
      <c r="V78" s="438"/>
      <c r="W78" s="438"/>
      <c r="X78" s="438"/>
      <c r="Y78" s="438"/>
      <c r="Z78" s="438"/>
      <c r="AA78" s="439"/>
      <c r="AB78" s="439"/>
      <c r="AC78" s="439"/>
      <c r="AD78" s="439"/>
      <c r="AE78" s="439"/>
      <c r="AF78" s="439"/>
      <c r="AG78" s="439"/>
      <c r="AH78" s="439"/>
    </row>
    <row r="79" spans="1:34" s="431" customFormat="1" ht="24" customHeight="1">
      <c r="A79" s="447"/>
      <c r="B79" s="553" t="s">
        <v>1058</v>
      </c>
      <c r="C79" s="553"/>
      <c r="D79" s="553"/>
      <c r="E79" s="553"/>
      <c r="F79" s="553"/>
      <c r="G79" s="553"/>
      <c r="H79" s="553"/>
      <c r="I79" s="553"/>
      <c r="J79" s="553"/>
      <c r="K79" s="553"/>
      <c r="L79" s="553"/>
      <c r="M79" s="554"/>
      <c r="N79" s="437"/>
      <c r="O79" s="437"/>
      <c r="P79" s="437"/>
      <c r="Q79" s="437"/>
      <c r="R79" s="437"/>
      <c r="S79" s="437"/>
      <c r="T79" s="437"/>
      <c r="U79" s="437"/>
      <c r="V79" s="438"/>
      <c r="W79" s="438"/>
      <c r="X79" s="438"/>
      <c r="Y79" s="438"/>
      <c r="Z79" s="438"/>
      <c r="AA79" s="439"/>
      <c r="AB79" s="439"/>
      <c r="AC79" s="439"/>
      <c r="AD79" s="439"/>
      <c r="AE79" s="439"/>
      <c r="AF79" s="439"/>
      <c r="AG79" s="439"/>
      <c r="AH79" s="439"/>
    </row>
    <row r="80" spans="1:34" s="431" customFormat="1" ht="24" customHeight="1">
      <c r="A80" s="447"/>
      <c r="B80" s="553" t="s">
        <v>1059</v>
      </c>
      <c r="C80" s="553"/>
      <c r="D80" s="553"/>
      <c r="E80" s="553"/>
      <c r="F80" s="553"/>
      <c r="G80" s="553"/>
      <c r="H80" s="553"/>
      <c r="I80" s="553"/>
      <c r="J80" s="553"/>
      <c r="K80" s="553"/>
      <c r="L80" s="553"/>
      <c r="M80" s="554"/>
      <c r="N80" s="437"/>
      <c r="O80" s="437"/>
      <c r="P80" s="437"/>
      <c r="Q80" s="437"/>
      <c r="R80" s="437"/>
      <c r="S80" s="437"/>
      <c r="T80" s="437"/>
      <c r="U80" s="437"/>
      <c r="V80" s="438"/>
      <c r="W80" s="438"/>
      <c r="X80" s="438"/>
      <c r="Y80" s="438"/>
      <c r="Z80" s="438"/>
      <c r="AA80" s="439"/>
      <c r="AB80" s="439"/>
      <c r="AC80" s="439"/>
      <c r="AD80" s="439"/>
      <c r="AE80" s="439"/>
      <c r="AF80" s="439"/>
      <c r="AG80" s="439"/>
      <c r="AH80" s="439"/>
    </row>
    <row r="81" spans="1:34" s="431" customFormat="1" ht="24" customHeight="1">
      <c r="A81" s="447"/>
      <c r="B81" s="553" t="s">
        <v>1060</v>
      </c>
      <c r="C81" s="553"/>
      <c r="D81" s="553"/>
      <c r="E81" s="553"/>
      <c r="F81" s="553"/>
      <c r="G81" s="553"/>
      <c r="H81" s="553"/>
      <c r="I81" s="553"/>
      <c r="J81" s="553"/>
      <c r="K81" s="553"/>
      <c r="L81" s="553"/>
      <c r="M81" s="554"/>
      <c r="N81" s="437"/>
      <c r="O81" s="437"/>
      <c r="P81" s="437"/>
      <c r="Q81" s="437"/>
      <c r="R81" s="437"/>
      <c r="S81" s="437"/>
      <c r="T81" s="437"/>
      <c r="U81" s="437"/>
      <c r="V81" s="438"/>
      <c r="W81" s="438"/>
      <c r="X81" s="438"/>
      <c r="Y81" s="438"/>
      <c r="Z81" s="438"/>
      <c r="AA81" s="439"/>
      <c r="AB81" s="439"/>
      <c r="AC81" s="439"/>
      <c r="AD81" s="439"/>
      <c r="AE81" s="439"/>
      <c r="AF81" s="439"/>
      <c r="AG81" s="439"/>
      <c r="AH81" s="439"/>
    </row>
    <row r="82" spans="1:34" s="431" customFormat="1" ht="24" customHeight="1">
      <c r="A82" s="447"/>
      <c r="B82" s="553" t="s">
        <v>1061</v>
      </c>
      <c r="C82" s="553"/>
      <c r="D82" s="553"/>
      <c r="E82" s="553"/>
      <c r="F82" s="553"/>
      <c r="G82" s="553"/>
      <c r="H82" s="553"/>
      <c r="I82" s="553"/>
      <c r="J82" s="553"/>
      <c r="K82" s="553"/>
      <c r="L82" s="553"/>
      <c r="M82" s="554"/>
      <c r="N82" s="437"/>
      <c r="O82" s="437"/>
      <c r="P82" s="437"/>
      <c r="Q82" s="437"/>
      <c r="R82" s="437"/>
      <c r="S82" s="437"/>
      <c r="T82" s="437"/>
      <c r="U82" s="437"/>
      <c r="V82" s="438"/>
      <c r="W82" s="438"/>
      <c r="X82" s="438"/>
      <c r="Y82" s="438"/>
      <c r="Z82" s="438"/>
      <c r="AA82" s="439"/>
      <c r="AB82" s="439"/>
      <c r="AC82" s="439"/>
      <c r="AD82" s="439"/>
      <c r="AE82" s="439"/>
      <c r="AF82" s="439"/>
      <c r="AG82" s="439"/>
      <c r="AH82" s="439"/>
    </row>
    <row r="83" spans="1:34" s="431" customFormat="1" ht="24" customHeight="1">
      <c r="A83" s="447"/>
      <c r="B83" s="553" t="s">
        <v>952</v>
      </c>
      <c r="C83" s="553"/>
      <c r="D83" s="553"/>
      <c r="E83" s="553"/>
      <c r="F83" s="553"/>
      <c r="G83" s="553"/>
      <c r="H83" s="553"/>
      <c r="I83" s="553"/>
      <c r="J83" s="553"/>
      <c r="K83" s="553"/>
      <c r="L83" s="553"/>
      <c r="M83" s="554"/>
      <c r="N83" s="437"/>
      <c r="O83" s="437"/>
      <c r="P83" s="437"/>
      <c r="Q83" s="437"/>
      <c r="R83" s="437"/>
      <c r="S83" s="437"/>
      <c r="T83" s="437"/>
      <c r="U83" s="437"/>
      <c r="V83" s="438"/>
      <c r="W83" s="438"/>
      <c r="X83" s="438"/>
      <c r="Y83" s="438"/>
      <c r="Z83" s="438"/>
      <c r="AA83" s="439"/>
      <c r="AB83" s="439"/>
      <c r="AC83" s="439"/>
      <c r="AD83" s="439"/>
      <c r="AE83" s="439"/>
      <c r="AF83" s="439"/>
      <c r="AG83" s="439"/>
      <c r="AH83" s="439"/>
    </row>
    <row r="84" spans="1:34" s="431" customFormat="1" ht="24" customHeight="1" thickBot="1">
      <c r="A84" s="448"/>
      <c r="B84" s="562" t="s">
        <v>953</v>
      </c>
      <c r="C84" s="562"/>
      <c r="D84" s="562"/>
      <c r="E84" s="562"/>
      <c r="F84" s="562"/>
      <c r="G84" s="562"/>
      <c r="H84" s="562"/>
      <c r="I84" s="562"/>
      <c r="J84" s="562"/>
      <c r="K84" s="562"/>
      <c r="L84" s="562"/>
      <c r="M84" s="563"/>
      <c r="N84" s="437"/>
      <c r="O84" s="437"/>
      <c r="P84" s="437"/>
      <c r="Q84" s="437"/>
      <c r="R84" s="437"/>
      <c r="S84" s="437"/>
      <c r="T84" s="437"/>
      <c r="U84" s="437"/>
      <c r="V84" s="438"/>
      <c r="W84" s="438"/>
      <c r="X84" s="438"/>
      <c r="Y84" s="438"/>
      <c r="Z84" s="438"/>
      <c r="AA84" s="439"/>
      <c r="AB84" s="439"/>
      <c r="AC84" s="439"/>
      <c r="AD84" s="439"/>
      <c r="AE84" s="439"/>
      <c r="AF84" s="439"/>
      <c r="AG84" s="439"/>
      <c r="AH84" s="439"/>
    </row>
    <row r="85" spans="1:34" s="431" customFormat="1" ht="24" customHeight="1" thickTop="1">
      <c r="A85" s="437"/>
      <c r="B85" s="553"/>
      <c r="C85" s="553"/>
      <c r="D85" s="553"/>
      <c r="E85" s="553"/>
      <c r="F85" s="553"/>
      <c r="G85" s="553"/>
      <c r="H85" s="553"/>
      <c r="I85" s="553"/>
      <c r="J85" s="553"/>
      <c r="K85" s="553"/>
      <c r="L85" s="553"/>
      <c r="M85" s="553"/>
      <c r="N85" s="437"/>
      <c r="O85" s="437"/>
      <c r="P85" s="437"/>
      <c r="Q85" s="437"/>
      <c r="R85" s="437"/>
      <c r="S85" s="437"/>
      <c r="T85" s="437"/>
      <c r="U85" s="437"/>
      <c r="V85" s="438"/>
      <c r="W85" s="438"/>
      <c r="X85" s="438"/>
      <c r="Y85" s="438"/>
      <c r="Z85" s="438"/>
      <c r="AA85" s="439"/>
      <c r="AB85" s="439"/>
      <c r="AC85" s="439"/>
      <c r="AD85" s="439"/>
      <c r="AE85" s="439"/>
      <c r="AF85" s="439"/>
      <c r="AG85" s="439"/>
      <c r="AH85" s="439"/>
    </row>
    <row r="86" spans="1:34" s="431" customFormat="1" ht="24" customHeight="1">
      <c r="A86" s="437"/>
      <c r="B86" s="553"/>
      <c r="C86" s="553"/>
      <c r="D86" s="553"/>
      <c r="E86" s="553"/>
      <c r="F86" s="553"/>
      <c r="G86" s="553"/>
      <c r="H86" s="553"/>
      <c r="I86" s="553"/>
      <c r="J86" s="553"/>
      <c r="K86" s="553"/>
      <c r="L86" s="553"/>
      <c r="M86" s="553"/>
      <c r="N86" s="437"/>
      <c r="O86" s="437"/>
      <c r="P86" s="437"/>
      <c r="Q86" s="437"/>
      <c r="R86" s="437"/>
      <c r="S86" s="437"/>
      <c r="T86" s="437"/>
      <c r="U86" s="437"/>
      <c r="V86" s="438"/>
      <c r="W86" s="438"/>
      <c r="X86" s="438"/>
      <c r="Y86" s="438"/>
      <c r="Z86" s="438"/>
      <c r="AA86" s="439"/>
      <c r="AB86" s="439"/>
      <c r="AC86" s="439"/>
      <c r="AD86" s="439"/>
      <c r="AE86" s="439"/>
      <c r="AF86" s="439"/>
      <c r="AG86" s="439"/>
      <c r="AH86" s="439"/>
    </row>
    <row r="87" spans="1:34" s="431" customFormat="1" ht="24" customHeight="1">
      <c r="A87" s="437"/>
      <c r="B87" s="553"/>
      <c r="C87" s="553"/>
      <c r="D87" s="553"/>
      <c r="E87" s="553"/>
      <c r="F87" s="553"/>
      <c r="G87" s="553"/>
      <c r="H87" s="553"/>
      <c r="I87" s="553"/>
      <c r="J87" s="553"/>
      <c r="K87" s="553"/>
      <c r="L87" s="553"/>
      <c r="M87" s="553"/>
      <c r="N87" s="437"/>
      <c r="O87" s="437"/>
      <c r="P87" s="437"/>
      <c r="Q87" s="437"/>
      <c r="R87" s="437"/>
      <c r="S87" s="437"/>
      <c r="T87" s="437"/>
      <c r="U87" s="437"/>
      <c r="V87" s="438"/>
      <c r="W87" s="438"/>
      <c r="X87" s="438"/>
      <c r="Y87" s="438"/>
      <c r="Z87" s="438"/>
      <c r="AA87" s="439"/>
      <c r="AB87" s="439"/>
      <c r="AC87" s="439"/>
      <c r="AD87" s="439"/>
      <c r="AE87" s="439"/>
      <c r="AF87" s="439"/>
      <c r="AG87" s="439"/>
      <c r="AH87" s="439"/>
    </row>
    <row r="88" spans="1:34" s="431" customFormat="1" ht="24" customHeight="1">
      <c r="A88" s="437"/>
      <c r="B88" s="553"/>
      <c r="C88" s="553"/>
      <c r="D88" s="553"/>
      <c r="E88" s="553"/>
      <c r="F88" s="553"/>
      <c r="G88" s="553"/>
      <c r="H88" s="553"/>
      <c r="I88" s="553"/>
      <c r="J88" s="553"/>
      <c r="K88" s="553"/>
      <c r="L88" s="553"/>
      <c r="M88" s="553"/>
      <c r="N88" s="437"/>
      <c r="O88" s="437"/>
      <c r="P88" s="437"/>
      <c r="Q88" s="437"/>
      <c r="R88" s="437"/>
      <c r="S88" s="437"/>
      <c r="T88" s="437"/>
      <c r="U88" s="437"/>
      <c r="V88" s="438"/>
      <c r="W88" s="438"/>
      <c r="X88" s="438"/>
      <c r="Y88" s="438"/>
      <c r="Z88" s="438"/>
      <c r="AA88" s="439"/>
      <c r="AB88" s="439"/>
      <c r="AC88" s="439"/>
      <c r="AD88" s="439"/>
      <c r="AE88" s="439"/>
      <c r="AF88" s="439"/>
      <c r="AG88" s="439"/>
      <c r="AH88" s="439"/>
    </row>
    <row r="89" spans="1:34" s="431" customFormat="1" ht="24" customHeight="1">
      <c r="A89" s="437"/>
      <c r="B89" s="553"/>
      <c r="C89" s="553"/>
      <c r="D89" s="553"/>
      <c r="E89" s="553"/>
      <c r="F89" s="553"/>
      <c r="G89" s="553"/>
      <c r="H89" s="553"/>
      <c r="I89" s="553"/>
      <c r="J89" s="553"/>
      <c r="K89" s="553"/>
      <c r="L89" s="553"/>
      <c r="M89" s="553"/>
      <c r="N89" s="437"/>
      <c r="O89" s="437"/>
      <c r="P89" s="437"/>
      <c r="Q89" s="437"/>
      <c r="R89" s="437"/>
      <c r="S89" s="437"/>
      <c r="T89" s="437"/>
      <c r="U89" s="437"/>
      <c r="V89" s="438"/>
      <c r="W89" s="438"/>
      <c r="X89" s="438"/>
      <c r="Y89" s="438"/>
      <c r="Z89" s="438"/>
      <c r="AA89" s="439"/>
      <c r="AB89" s="439"/>
      <c r="AC89" s="439"/>
      <c r="AD89" s="439"/>
      <c r="AE89" s="439"/>
      <c r="AF89" s="439"/>
      <c r="AG89" s="439"/>
      <c r="AH89" s="439"/>
    </row>
    <row r="90" spans="1:34" s="431" customFormat="1" ht="24" customHeight="1">
      <c r="A90" s="437"/>
      <c r="B90" s="553"/>
      <c r="C90" s="553"/>
      <c r="D90" s="553"/>
      <c r="E90" s="553"/>
      <c r="F90" s="553"/>
      <c r="G90" s="553"/>
      <c r="H90" s="553"/>
      <c r="I90" s="553"/>
      <c r="J90" s="553"/>
      <c r="K90" s="553"/>
      <c r="L90" s="553"/>
      <c r="M90" s="553"/>
      <c r="N90" s="437"/>
      <c r="O90" s="437"/>
      <c r="P90" s="437"/>
      <c r="Q90" s="437"/>
      <c r="R90" s="437"/>
      <c r="S90" s="437"/>
      <c r="T90" s="437"/>
      <c r="U90" s="437"/>
      <c r="V90" s="438"/>
      <c r="W90" s="438"/>
      <c r="X90" s="438"/>
      <c r="Y90" s="438"/>
      <c r="Z90" s="438"/>
      <c r="AA90" s="439"/>
      <c r="AB90" s="439"/>
      <c r="AC90" s="439"/>
      <c r="AD90" s="439"/>
      <c r="AE90" s="439"/>
      <c r="AF90" s="439"/>
      <c r="AG90" s="439"/>
      <c r="AH90" s="439"/>
    </row>
    <row r="91" spans="1:34" s="431" customFormat="1" ht="24" customHeight="1">
      <c r="A91" s="449"/>
      <c r="B91" s="450"/>
      <c r="C91" s="450"/>
      <c r="D91" s="450"/>
      <c r="E91" s="450"/>
      <c r="F91" s="450"/>
      <c r="G91" s="450"/>
      <c r="H91" s="450"/>
      <c r="I91" s="450"/>
      <c r="J91" s="450"/>
      <c r="K91" s="450"/>
      <c r="L91" s="450"/>
      <c r="M91" s="450"/>
      <c r="N91" s="437"/>
      <c r="O91" s="437"/>
      <c r="P91" s="437"/>
      <c r="Q91" s="437"/>
      <c r="R91" s="437"/>
      <c r="S91" s="437"/>
      <c r="T91" s="437"/>
      <c r="U91" s="437"/>
      <c r="V91" s="438"/>
      <c r="W91" s="438"/>
      <c r="X91" s="438"/>
      <c r="Y91" s="439"/>
      <c r="Z91" s="439"/>
      <c r="AA91" s="439"/>
      <c r="AB91" s="439"/>
      <c r="AC91" s="439"/>
      <c r="AD91" s="439"/>
      <c r="AE91" s="439"/>
      <c r="AF91" s="439"/>
      <c r="AG91" s="439"/>
      <c r="AH91" s="439"/>
    </row>
    <row r="92" spans="1:34" s="431" customFormat="1" ht="24" customHeight="1">
      <c r="A92" s="449"/>
      <c r="B92" s="450"/>
      <c r="C92" s="450"/>
      <c r="D92" s="450"/>
      <c r="E92" s="450"/>
      <c r="F92" s="450"/>
      <c r="G92" s="450"/>
      <c r="H92" s="450"/>
      <c r="I92" s="450"/>
      <c r="J92" s="450"/>
      <c r="K92" s="450"/>
      <c r="L92" s="450"/>
      <c r="M92" s="450"/>
      <c r="N92" s="437"/>
      <c r="O92" s="437"/>
      <c r="P92" s="437"/>
      <c r="Q92" s="437"/>
      <c r="R92" s="437"/>
      <c r="S92" s="437"/>
      <c r="T92" s="437"/>
      <c r="U92" s="437"/>
      <c r="V92" s="438"/>
      <c r="W92" s="438"/>
      <c r="X92" s="438"/>
      <c r="Y92" s="439"/>
      <c r="Z92" s="439"/>
      <c r="AA92" s="439"/>
      <c r="AB92" s="439"/>
      <c r="AC92" s="439"/>
      <c r="AD92" s="439"/>
      <c r="AE92" s="439"/>
      <c r="AF92" s="439"/>
      <c r="AG92" s="439"/>
      <c r="AH92" s="439"/>
    </row>
    <row r="93" spans="1:34" s="431" customFormat="1" ht="24" customHeight="1">
      <c r="A93" s="449"/>
      <c r="B93" s="450"/>
      <c r="C93" s="450"/>
      <c r="D93" s="450"/>
      <c r="E93" s="450"/>
      <c r="F93" s="450"/>
      <c r="G93" s="450"/>
      <c r="H93" s="450"/>
      <c r="I93" s="450"/>
      <c r="J93" s="450"/>
      <c r="K93" s="450"/>
      <c r="L93" s="450"/>
      <c r="M93" s="450"/>
      <c r="N93" s="437"/>
      <c r="O93" s="437"/>
      <c r="P93" s="437"/>
      <c r="Q93" s="437"/>
      <c r="R93" s="437"/>
      <c r="S93" s="437"/>
      <c r="T93" s="437"/>
      <c r="U93" s="437"/>
      <c r="V93" s="438"/>
      <c r="W93" s="438"/>
      <c r="X93" s="438"/>
      <c r="Y93" s="439"/>
      <c r="Z93" s="439"/>
      <c r="AA93" s="439"/>
      <c r="AB93" s="439"/>
      <c r="AC93" s="439"/>
      <c r="AD93" s="439"/>
      <c r="AE93" s="439"/>
      <c r="AF93" s="439"/>
      <c r="AG93" s="439"/>
      <c r="AH93" s="439"/>
    </row>
    <row r="94" spans="1:34" s="431" customFormat="1" ht="24" customHeight="1">
      <c r="A94" s="449"/>
      <c r="B94" s="450"/>
      <c r="C94" s="450"/>
      <c r="D94" s="450"/>
      <c r="E94" s="450"/>
      <c r="F94" s="450"/>
      <c r="G94" s="450"/>
      <c r="H94" s="450"/>
      <c r="I94" s="450"/>
      <c r="J94" s="450"/>
      <c r="K94" s="450"/>
      <c r="L94" s="450"/>
      <c r="M94" s="450"/>
      <c r="N94" s="437"/>
      <c r="O94" s="437"/>
      <c r="P94" s="437"/>
      <c r="Q94" s="437"/>
      <c r="R94" s="437"/>
      <c r="S94" s="437"/>
      <c r="T94" s="437"/>
      <c r="U94" s="437"/>
      <c r="V94" s="438"/>
      <c r="W94" s="438"/>
      <c r="X94" s="438"/>
      <c r="Y94" s="439"/>
      <c r="Z94" s="439"/>
      <c r="AA94" s="439"/>
      <c r="AB94" s="439"/>
      <c r="AC94" s="439"/>
      <c r="AD94" s="439"/>
      <c r="AE94" s="439"/>
      <c r="AF94" s="439"/>
      <c r="AG94" s="439"/>
      <c r="AH94" s="439"/>
    </row>
    <row r="95" spans="1:34" s="431" customFormat="1" ht="24" customHeight="1">
      <c r="A95" s="449"/>
      <c r="B95" s="450"/>
      <c r="C95" s="450"/>
      <c r="D95" s="450"/>
      <c r="E95" s="450"/>
      <c r="F95" s="450"/>
      <c r="G95" s="450"/>
      <c r="H95" s="450"/>
      <c r="I95" s="450"/>
      <c r="J95" s="450"/>
      <c r="K95" s="450"/>
      <c r="L95" s="450"/>
      <c r="M95" s="450"/>
      <c r="N95" s="437"/>
      <c r="O95" s="437"/>
      <c r="P95" s="437"/>
      <c r="Q95" s="437"/>
      <c r="R95" s="437"/>
      <c r="S95" s="437"/>
      <c r="T95" s="437"/>
      <c r="U95" s="437"/>
      <c r="V95" s="438"/>
      <c r="W95" s="438"/>
      <c r="X95" s="438"/>
      <c r="Y95" s="439"/>
      <c r="Z95" s="439"/>
      <c r="AA95" s="439"/>
      <c r="AB95" s="439"/>
      <c r="AC95" s="439"/>
      <c r="AD95" s="439"/>
      <c r="AE95" s="439"/>
      <c r="AF95" s="439"/>
      <c r="AG95" s="439"/>
      <c r="AH95" s="439"/>
    </row>
    <row r="96" spans="1:34" s="431" customFormat="1" ht="24" customHeight="1">
      <c r="A96" s="449"/>
      <c r="B96" s="450"/>
      <c r="C96" s="450"/>
      <c r="D96" s="450"/>
      <c r="E96" s="450"/>
      <c r="F96" s="450"/>
      <c r="G96" s="450"/>
      <c r="H96" s="450"/>
      <c r="I96" s="450"/>
      <c r="J96" s="450"/>
      <c r="K96" s="450"/>
      <c r="L96" s="450"/>
      <c r="M96" s="450"/>
      <c r="N96" s="437"/>
      <c r="O96" s="437"/>
      <c r="P96" s="437"/>
      <c r="Q96" s="437"/>
      <c r="R96" s="437"/>
      <c r="S96" s="437"/>
      <c r="T96" s="437"/>
      <c r="U96" s="437"/>
      <c r="V96" s="438"/>
      <c r="W96" s="438"/>
      <c r="X96" s="438"/>
      <c r="Y96" s="439"/>
      <c r="Z96" s="439"/>
      <c r="AA96" s="439"/>
      <c r="AB96" s="439"/>
      <c r="AC96" s="439"/>
      <c r="AD96" s="439"/>
      <c r="AE96" s="439"/>
      <c r="AF96" s="439"/>
      <c r="AG96" s="439"/>
      <c r="AH96" s="439"/>
    </row>
    <row r="97" spans="1:34" s="431" customFormat="1" ht="24" customHeight="1">
      <c r="A97" s="449"/>
      <c r="B97" s="450"/>
      <c r="C97" s="450"/>
      <c r="D97" s="450"/>
      <c r="E97" s="450"/>
      <c r="F97" s="450"/>
      <c r="G97" s="450"/>
      <c r="H97" s="450"/>
      <c r="I97" s="450"/>
      <c r="J97" s="450"/>
      <c r="K97" s="450"/>
      <c r="L97" s="450"/>
      <c r="M97" s="450"/>
      <c r="N97" s="437"/>
      <c r="O97" s="437"/>
      <c r="P97" s="437"/>
      <c r="Q97" s="437"/>
      <c r="R97" s="437"/>
      <c r="S97" s="437"/>
      <c r="T97" s="437"/>
      <c r="U97" s="437"/>
      <c r="V97" s="438"/>
      <c r="W97" s="438"/>
      <c r="X97" s="438"/>
      <c r="Y97" s="439"/>
      <c r="Z97" s="439"/>
      <c r="AA97" s="439"/>
      <c r="AB97" s="439"/>
      <c r="AC97" s="439"/>
      <c r="AD97" s="439"/>
      <c r="AE97" s="439"/>
      <c r="AF97" s="439"/>
      <c r="AG97" s="439"/>
      <c r="AH97" s="439"/>
    </row>
    <row r="98" spans="1:34" s="431" customFormat="1" ht="24" customHeight="1">
      <c r="A98" s="449"/>
      <c r="B98" s="450"/>
      <c r="C98" s="450"/>
      <c r="D98" s="450"/>
      <c r="E98" s="450"/>
      <c r="F98" s="450"/>
      <c r="G98" s="450"/>
      <c r="H98" s="450"/>
      <c r="I98" s="450"/>
      <c r="J98" s="450"/>
      <c r="K98" s="450"/>
      <c r="L98" s="450"/>
      <c r="M98" s="450"/>
      <c r="N98" s="437"/>
      <c r="O98" s="437"/>
      <c r="P98" s="437"/>
      <c r="Q98" s="437"/>
      <c r="R98" s="437"/>
      <c r="S98" s="437"/>
      <c r="T98" s="437"/>
      <c r="U98" s="437"/>
      <c r="V98" s="438"/>
      <c r="W98" s="438"/>
      <c r="X98" s="438"/>
      <c r="Y98" s="439"/>
      <c r="Z98" s="439"/>
      <c r="AA98" s="439"/>
      <c r="AB98" s="439"/>
      <c r="AC98" s="439"/>
      <c r="AD98" s="439"/>
      <c r="AE98" s="439"/>
      <c r="AF98" s="439"/>
      <c r="AG98" s="439"/>
      <c r="AH98" s="439"/>
    </row>
    <row r="99" spans="1:34" s="431" customFormat="1" ht="24" customHeight="1">
      <c r="A99" s="449"/>
      <c r="B99" s="450"/>
      <c r="C99" s="450"/>
      <c r="D99" s="450"/>
      <c r="E99" s="450"/>
      <c r="F99" s="450"/>
      <c r="G99" s="450"/>
      <c r="H99" s="450"/>
      <c r="I99" s="450"/>
      <c r="J99" s="450"/>
      <c r="K99" s="450"/>
      <c r="L99" s="450"/>
      <c r="M99" s="450"/>
      <c r="N99" s="437"/>
      <c r="O99" s="437"/>
      <c r="P99" s="437"/>
      <c r="Q99" s="437"/>
      <c r="R99" s="437"/>
      <c r="S99" s="437"/>
      <c r="T99" s="437"/>
      <c r="U99" s="437"/>
      <c r="V99" s="438"/>
      <c r="W99" s="438"/>
      <c r="X99" s="438"/>
      <c r="Y99" s="439"/>
      <c r="Z99" s="439"/>
      <c r="AA99" s="439"/>
      <c r="AB99" s="439"/>
      <c r="AC99" s="439"/>
      <c r="AD99" s="439"/>
      <c r="AE99" s="439"/>
      <c r="AF99" s="439"/>
      <c r="AG99" s="439"/>
      <c r="AH99" s="439"/>
    </row>
    <row r="100" spans="1:34" s="431" customFormat="1" ht="24" customHeight="1">
      <c r="A100" s="449"/>
      <c r="B100" s="450"/>
      <c r="C100" s="450"/>
      <c r="D100" s="450"/>
      <c r="E100" s="450"/>
      <c r="F100" s="450"/>
      <c r="G100" s="450"/>
      <c r="H100" s="450"/>
      <c r="I100" s="450"/>
      <c r="J100" s="450"/>
      <c r="K100" s="450"/>
      <c r="L100" s="450"/>
      <c r="M100" s="450"/>
      <c r="N100" s="437"/>
      <c r="O100" s="437"/>
      <c r="P100" s="437"/>
      <c r="Q100" s="437"/>
      <c r="R100" s="437"/>
      <c r="S100" s="437"/>
      <c r="T100" s="437"/>
      <c r="U100" s="437"/>
      <c r="V100" s="438"/>
      <c r="W100" s="438"/>
      <c r="X100" s="438"/>
      <c r="Y100" s="439"/>
      <c r="Z100" s="439"/>
      <c r="AA100" s="439"/>
      <c r="AB100" s="439"/>
      <c r="AC100" s="439"/>
      <c r="AD100" s="439"/>
      <c r="AE100" s="439"/>
      <c r="AF100" s="439"/>
      <c r="AG100" s="439"/>
      <c r="AH100" s="439"/>
    </row>
    <row r="101" spans="1:34" s="431" customFormat="1" ht="24" customHeight="1">
      <c r="A101" s="449"/>
      <c r="B101" s="450"/>
      <c r="C101" s="450"/>
      <c r="D101" s="450"/>
      <c r="E101" s="450"/>
      <c r="F101" s="450"/>
      <c r="G101" s="450"/>
      <c r="H101" s="450"/>
      <c r="I101" s="450"/>
      <c r="J101" s="450"/>
      <c r="K101" s="450"/>
      <c r="L101" s="450"/>
      <c r="M101" s="450"/>
      <c r="N101" s="437"/>
      <c r="O101" s="437"/>
      <c r="P101" s="437"/>
      <c r="Q101" s="437"/>
      <c r="R101" s="437"/>
      <c r="S101" s="437"/>
      <c r="T101" s="437"/>
      <c r="U101" s="437"/>
      <c r="V101" s="438"/>
      <c r="W101" s="438"/>
      <c r="X101" s="438"/>
      <c r="Y101" s="439"/>
      <c r="Z101" s="439"/>
      <c r="AA101" s="439"/>
      <c r="AB101" s="439"/>
      <c r="AC101" s="439"/>
      <c r="AD101" s="439"/>
      <c r="AE101" s="439"/>
      <c r="AF101" s="439"/>
      <c r="AG101" s="439"/>
      <c r="AH101" s="439"/>
    </row>
    <row r="102" spans="1:34" s="431" customFormat="1" ht="24" customHeight="1">
      <c r="A102" s="449"/>
      <c r="B102" s="450"/>
      <c r="C102" s="450"/>
      <c r="D102" s="450"/>
      <c r="E102" s="450"/>
      <c r="F102" s="450"/>
      <c r="G102" s="450"/>
      <c r="H102" s="450"/>
      <c r="I102" s="450"/>
      <c r="J102" s="450"/>
      <c r="K102" s="450"/>
      <c r="L102" s="450"/>
      <c r="M102" s="450"/>
      <c r="N102" s="437"/>
      <c r="O102" s="437"/>
      <c r="P102" s="437"/>
      <c r="Q102" s="437"/>
      <c r="R102" s="437"/>
      <c r="S102" s="437"/>
      <c r="T102" s="437"/>
      <c r="U102" s="437"/>
      <c r="V102" s="438"/>
      <c r="W102" s="438"/>
      <c r="X102" s="438"/>
      <c r="Y102" s="439"/>
      <c r="Z102" s="439"/>
      <c r="AA102" s="439"/>
      <c r="AB102" s="439"/>
      <c r="AC102" s="439"/>
      <c r="AD102" s="439"/>
      <c r="AE102" s="439"/>
      <c r="AF102" s="439"/>
      <c r="AG102" s="439"/>
      <c r="AH102" s="439"/>
    </row>
    <row r="103" spans="1:34" s="431" customFormat="1" ht="24" customHeight="1">
      <c r="A103" s="449"/>
      <c r="B103" s="450"/>
      <c r="C103" s="450"/>
      <c r="D103" s="450"/>
      <c r="E103" s="450"/>
      <c r="F103" s="450"/>
      <c r="G103" s="450"/>
      <c r="H103" s="450"/>
      <c r="I103" s="450"/>
      <c r="J103" s="450"/>
      <c r="K103" s="450"/>
      <c r="L103" s="450"/>
      <c r="M103" s="450"/>
      <c r="N103" s="437"/>
      <c r="O103" s="437"/>
      <c r="P103" s="437"/>
      <c r="Q103" s="437"/>
      <c r="R103" s="437"/>
      <c r="S103" s="437"/>
      <c r="T103" s="437"/>
      <c r="U103" s="437"/>
      <c r="V103" s="438"/>
      <c r="W103" s="438"/>
      <c r="X103" s="438"/>
      <c r="Y103" s="439"/>
      <c r="Z103" s="439"/>
      <c r="AA103" s="439"/>
      <c r="AB103" s="439"/>
      <c r="AC103" s="439"/>
      <c r="AD103" s="439"/>
      <c r="AE103" s="439"/>
      <c r="AF103" s="439"/>
      <c r="AG103" s="439"/>
      <c r="AH103" s="439"/>
    </row>
    <row r="104" spans="1:34" s="431" customFormat="1" ht="24" customHeight="1">
      <c r="A104" s="449"/>
      <c r="B104" s="450"/>
      <c r="C104" s="450"/>
      <c r="D104" s="450"/>
      <c r="E104" s="450"/>
      <c r="F104" s="450"/>
      <c r="G104" s="450"/>
      <c r="H104" s="450"/>
      <c r="I104" s="450"/>
      <c r="J104" s="450"/>
      <c r="K104" s="450"/>
      <c r="L104" s="450"/>
      <c r="M104" s="450"/>
      <c r="N104" s="437"/>
      <c r="O104" s="437"/>
      <c r="P104" s="437"/>
      <c r="Q104" s="437"/>
      <c r="R104" s="437"/>
      <c r="S104" s="437"/>
      <c r="T104" s="437"/>
      <c r="U104" s="437"/>
      <c r="V104" s="438"/>
      <c r="W104" s="438"/>
      <c r="X104" s="438"/>
      <c r="Y104" s="439"/>
      <c r="Z104" s="439"/>
      <c r="AA104" s="439"/>
      <c r="AB104" s="439"/>
      <c r="AC104" s="439"/>
      <c r="AD104" s="439"/>
      <c r="AE104" s="439"/>
      <c r="AF104" s="439"/>
      <c r="AG104" s="439"/>
      <c r="AH104" s="439"/>
    </row>
    <row r="105" spans="1:34" s="431" customFormat="1" ht="24" customHeight="1">
      <c r="A105" s="449"/>
      <c r="B105" s="450"/>
      <c r="C105" s="450"/>
      <c r="D105" s="450"/>
      <c r="E105" s="450"/>
      <c r="F105" s="450"/>
      <c r="G105" s="450"/>
      <c r="H105" s="450"/>
      <c r="I105" s="450"/>
      <c r="J105" s="450"/>
      <c r="K105" s="450"/>
      <c r="L105" s="450"/>
      <c r="M105" s="450"/>
      <c r="N105" s="437"/>
      <c r="O105" s="437"/>
      <c r="P105" s="437"/>
      <c r="Q105" s="437"/>
      <c r="R105" s="437"/>
      <c r="S105" s="437"/>
      <c r="T105" s="437"/>
      <c r="U105" s="437"/>
      <c r="V105" s="438"/>
      <c r="W105" s="438"/>
      <c r="X105" s="438"/>
      <c r="Y105" s="439"/>
      <c r="Z105" s="439"/>
      <c r="AA105" s="439"/>
      <c r="AB105" s="439"/>
      <c r="AC105" s="439"/>
      <c r="AD105" s="439"/>
      <c r="AE105" s="439"/>
      <c r="AF105" s="439"/>
      <c r="AG105" s="439"/>
      <c r="AH105" s="439"/>
    </row>
    <row r="106" spans="1:34" s="431" customFormat="1" ht="24" customHeight="1">
      <c r="A106" s="449"/>
      <c r="B106" s="450"/>
      <c r="C106" s="450"/>
      <c r="D106" s="450"/>
      <c r="E106" s="450"/>
      <c r="F106" s="450"/>
      <c r="G106" s="450"/>
      <c r="H106" s="450"/>
      <c r="I106" s="450"/>
      <c r="J106" s="450"/>
      <c r="K106" s="450"/>
      <c r="L106" s="450"/>
      <c r="M106" s="450"/>
      <c r="N106" s="437"/>
      <c r="O106" s="437"/>
      <c r="P106" s="437"/>
      <c r="Q106" s="437"/>
      <c r="R106" s="437"/>
      <c r="S106" s="437"/>
      <c r="T106" s="437"/>
      <c r="U106" s="437"/>
      <c r="V106" s="438"/>
      <c r="W106" s="438"/>
      <c r="X106" s="438"/>
      <c r="Y106" s="439"/>
      <c r="Z106" s="439"/>
      <c r="AA106" s="439"/>
      <c r="AB106" s="439"/>
      <c r="AC106" s="439"/>
      <c r="AD106" s="439"/>
      <c r="AE106" s="439"/>
      <c r="AF106" s="439"/>
      <c r="AG106" s="439"/>
      <c r="AH106" s="439"/>
    </row>
    <row r="107" spans="1:34" s="431" customFormat="1" ht="24" customHeight="1">
      <c r="A107" s="449"/>
      <c r="B107" s="450"/>
      <c r="C107" s="450"/>
      <c r="D107" s="450"/>
      <c r="E107" s="450"/>
      <c r="F107" s="450"/>
      <c r="G107" s="450"/>
      <c r="H107" s="450"/>
      <c r="I107" s="450"/>
      <c r="J107" s="450"/>
      <c r="K107" s="450"/>
      <c r="L107" s="450"/>
      <c r="M107" s="450"/>
      <c r="N107" s="437"/>
      <c r="O107" s="437"/>
      <c r="P107" s="437"/>
      <c r="Q107" s="437"/>
      <c r="R107" s="437"/>
      <c r="S107" s="437"/>
      <c r="T107" s="437"/>
      <c r="U107" s="437"/>
      <c r="V107" s="438"/>
      <c r="W107" s="438"/>
      <c r="X107" s="438"/>
      <c r="Y107" s="439"/>
      <c r="Z107" s="439"/>
      <c r="AA107" s="439"/>
      <c r="AB107" s="439"/>
      <c r="AC107" s="439"/>
      <c r="AD107" s="439"/>
      <c r="AE107" s="439"/>
      <c r="AF107" s="439"/>
      <c r="AG107" s="439"/>
      <c r="AH107" s="439"/>
    </row>
    <row r="108" spans="1:34" s="431" customFormat="1" ht="24" customHeight="1">
      <c r="A108" s="449"/>
      <c r="B108" s="450"/>
      <c r="C108" s="450"/>
      <c r="D108" s="450"/>
      <c r="E108" s="450"/>
      <c r="F108" s="450"/>
      <c r="G108" s="450"/>
      <c r="H108" s="450"/>
      <c r="I108" s="450"/>
      <c r="J108" s="450"/>
      <c r="K108" s="450"/>
      <c r="L108" s="450"/>
      <c r="M108" s="450"/>
      <c r="N108" s="437"/>
      <c r="O108" s="437"/>
      <c r="P108" s="437"/>
      <c r="Q108" s="437"/>
      <c r="R108" s="437"/>
      <c r="S108" s="437"/>
      <c r="T108" s="437"/>
      <c r="U108" s="437"/>
      <c r="V108" s="438"/>
      <c r="W108" s="438"/>
      <c r="X108" s="438"/>
      <c r="Y108" s="439"/>
      <c r="Z108" s="439"/>
      <c r="AA108" s="439"/>
      <c r="AB108" s="439"/>
      <c r="AC108" s="439"/>
      <c r="AD108" s="439"/>
      <c r="AE108" s="439"/>
      <c r="AF108" s="439"/>
      <c r="AG108" s="439"/>
      <c r="AH108" s="439"/>
    </row>
    <row r="109" spans="1:34" s="431" customFormat="1" ht="24" customHeight="1">
      <c r="A109" s="449"/>
      <c r="B109" s="450"/>
      <c r="C109" s="450"/>
      <c r="D109" s="450"/>
      <c r="E109" s="450"/>
      <c r="F109" s="450"/>
      <c r="G109" s="450"/>
      <c r="H109" s="450"/>
      <c r="I109" s="450"/>
      <c r="J109" s="450"/>
      <c r="K109" s="450"/>
      <c r="L109" s="450"/>
      <c r="M109" s="450"/>
      <c r="N109" s="437"/>
      <c r="O109" s="437"/>
      <c r="P109" s="437"/>
      <c r="Q109" s="437"/>
      <c r="R109" s="437"/>
      <c r="S109" s="437"/>
      <c r="T109" s="437"/>
      <c r="U109" s="437"/>
      <c r="V109" s="438"/>
      <c r="W109" s="438"/>
      <c r="X109" s="438"/>
      <c r="Y109" s="439"/>
      <c r="Z109" s="439"/>
      <c r="AA109" s="439"/>
      <c r="AB109" s="439"/>
      <c r="AC109" s="439"/>
      <c r="AD109" s="439"/>
      <c r="AE109" s="439"/>
      <c r="AF109" s="439"/>
      <c r="AG109" s="439"/>
      <c r="AH109" s="439"/>
    </row>
    <row r="110" spans="1:34" s="431" customFormat="1" ht="24" customHeight="1">
      <c r="A110" s="449"/>
      <c r="B110" s="450"/>
      <c r="C110" s="450"/>
      <c r="D110" s="450"/>
      <c r="E110" s="450"/>
      <c r="F110" s="450"/>
      <c r="G110" s="450"/>
      <c r="H110" s="450"/>
      <c r="I110" s="450"/>
      <c r="J110" s="450"/>
      <c r="K110" s="450"/>
      <c r="L110" s="450"/>
      <c r="M110" s="450"/>
      <c r="N110" s="437"/>
      <c r="O110" s="437"/>
      <c r="P110" s="437"/>
      <c r="Q110" s="437"/>
      <c r="R110" s="437"/>
      <c r="S110" s="437"/>
      <c r="T110" s="437"/>
      <c r="U110" s="437"/>
      <c r="V110" s="438"/>
      <c r="W110" s="438"/>
      <c r="X110" s="438"/>
      <c r="Y110" s="439"/>
      <c r="Z110" s="439"/>
      <c r="AA110" s="439"/>
      <c r="AB110" s="439"/>
      <c r="AC110" s="439"/>
      <c r="AD110" s="439"/>
      <c r="AE110" s="439"/>
      <c r="AF110" s="439"/>
      <c r="AG110" s="439"/>
      <c r="AH110" s="439"/>
    </row>
    <row r="111" spans="1:34" s="431" customFormat="1" ht="24" customHeight="1">
      <c r="A111" s="449"/>
      <c r="B111" s="450"/>
      <c r="C111" s="450"/>
      <c r="D111" s="450"/>
      <c r="E111" s="450"/>
      <c r="F111" s="450"/>
      <c r="G111" s="450"/>
      <c r="H111" s="450"/>
      <c r="I111" s="450"/>
      <c r="J111" s="450"/>
      <c r="K111" s="450"/>
      <c r="L111" s="450"/>
      <c r="M111" s="450"/>
      <c r="N111" s="437"/>
      <c r="O111" s="437"/>
      <c r="P111" s="437"/>
      <c r="Q111" s="437"/>
      <c r="R111" s="437"/>
      <c r="S111" s="437"/>
      <c r="T111" s="437"/>
      <c r="U111" s="437"/>
      <c r="V111" s="438"/>
      <c r="W111" s="438"/>
      <c r="X111" s="438"/>
      <c r="Y111" s="439"/>
      <c r="Z111" s="439"/>
      <c r="AA111" s="439"/>
      <c r="AB111" s="439"/>
      <c r="AC111" s="439"/>
      <c r="AD111" s="439"/>
      <c r="AE111" s="439"/>
      <c r="AF111" s="439"/>
      <c r="AG111" s="439"/>
      <c r="AH111" s="439"/>
    </row>
    <row r="112" spans="1:34" s="431" customFormat="1" ht="24" customHeight="1">
      <c r="A112" s="449"/>
      <c r="B112" s="450"/>
      <c r="C112" s="450"/>
      <c r="D112" s="450"/>
      <c r="E112" s="450"/>
      <c r="F112" s="450"/>
      <c r="G112" s="450"/>
      <c r="H112" s="450"/>
      <c r="I112" s="450"/>
      <c r="J112" s="450"/>
      <c r="K112" s="450"/>
      <c r="L112" s="450"/>
      <c r="M112" s="450"/>
      <c r="N112" s="449"/>
      <c r="O112" s="449"/>
      <c r="P112" s="449"/>
      <c r="Q112" s="449"/>
      <c r="R112" s="449"/>
      <c r="S112" s="449"/>
      <c r="T112" s="449"/>
      <c r="U112" s="449"/>
      <c r="V112" s="439"/>
      <c r="W112" s="439"/>
      <c r="X112" s="439"/>
      <c r="Y112" s="439"/>
      <c r="Z112" s="439"/>
      <c r="AA112" s="439"/>
      <c r="AB112" s="439"/>
      <c r="AC112" s="439"/>
      <c r="AD112" s="439"/>
      <c r="AE112" s="439"/>
      <c r="AF112" s="439"/>
      <c r="AG112" s="439"/>
      <c r="AH112" s="439"/>
    </row>
    <row r="113" spans="1:34" s="431" customFormat="1" ht="24" customHeight="1">
      <c r="A113" s="449"/>
      <c r="B113" s="450"/>
      <c r="C113" s="450"/>
      <c r="D113" s="450"/>
      <c r="E113" s="450"/>
      <c r="F113" s="450"/>
      <c r="G113" s="450"/>
      <c r="H113" s="450"/>
      <c r="I113" s="450"/>
      <c r="J113" s="450"/>
      <c r="K113" s="450"/>
      <c r="L113" s="450"/>
      <c r="M113" s="450"/>
      <c r="N113" s="449"/>
      <c r="O113" s="449"/>
      <c r="P113" s="449"/>
      <c r="Q113" s="449"/>
      <c r="R113" s="449"/>
      <c r="S113" s="449"/>
      <c r="T113" s="449"/>
      <c r="U113" s="449"/>
      <c r="V113" s="439"/>
      <c r="W113" s="439"/>
      <c r="X113" s="439"/>
      <c r="Y113" s="439"/>
      <c r="Z113" s="439"/>
      <c r="AA113" s="439"/>
      <c r="AB113" s="439"/>
      <c r="AC113" s="439"/>
      <c r="AD113" s="439"/>
      <c r="AE113" s="439"/>
      <c r="AF113" s="439"/>
      <c r="AG113" s="439"/>
      <c r="AH113" s="439"/>
    </row>
    <row r="114" spans="1:34" s="431" customFormat="1" ht="24" customHeight="1">
      <c r="A114" s="449"/>
      <c r="B114" s="450"/>
      <c r="C114" s="450"/>
      <c r="D114" s="450"/>
      <c r="E114" s="450"/>
      <c r="F114" s="450"/>
      <c r="G114" s="450"/>
      <c r="H114" s="450"/>
      <c r="I114" s="450"/>
      <c r="J114" s="450"/>
      <c r="K114" s="450"/>
      <c r="L114" s="450"/>
      <c r="M114" s="450"/>
      <c r="N114" s="449"/>
      <c r="O114" s="449"/>
      <c r="P114" s="449"/>
      <c r="Q114" s="449"/>
      <c r="R114" s="449"/>
      <c r="S114" s="449"/>
      <c r="T114" s="449"/>
      <c r="U114" s="449"/>
      <c r="V114" s="439"/>
      <c r="W114" s="439"/>
      <c r="X114" s="439"/>
      <c r="Y114" s="439"/>
      <c r="Z114" s="439"/>
      <c r="AA114" s="439"/>
      <c r="AB114" s="439"/>
      <c r="AC114" s="439"/>
      <c r="AD114" s="439"/>
      <c r="AE114" s="439"/>
      <c r="AF114" s="439"/>
      <c r="AG114" s="439"/>
      <c r="AH114" s="439"/>
    </row>
    <row r="115" spans="1:34" s="431" customFormat="1" ht="24" customHeight="1">
      <c r="A115" s="449"/>
      <c r="B115" s="450"/>
      <c r="C115" s="450"/>
      <c r="D115" s="450"/>
      <c r="E115" s="450"/>
      <c r="F115" s="450"/>
      <c r="G115" s="450"/>
      <c r="H115" s="450"/>
      <c r="I115" s="450"/>
      <c r="J115" s="450"/>
      <c r="K115" s="450"/>
      <c r="L115" s="450"/>
      <c r="M115" s="450"/>
      <c r="N115" s="449"/>
      <c r="O115" s="449"/>
      <c r="P115" s="449"/>
      <c r="Q115" s="449"/>
      <c r="R115" s="449"/>
      <c r="S115" s="449"/>
      <c r="T115" s="449"/>
      <c r="U115" s="449"/>
      <c r="V115" s="439"/>
      <c r="W115" s="439"/>
      <c r="X115" s="439"/>
      <c r="Y115" s="439"/>
      <c r="Z115" s="439"/>
      <c r="AA115" s="439"/>
      <c r="AB115" s="439"/>
      <c r="AC115" s="439"/>
      <c r="AD115" s="439"/>
      <c r="AE115" s="439"/>
      <c r="AF115" s="439"/>
      <c r="AG115" s="439"/>
      <c r="AH115" s="439"/>
    </row>
    <row r="116" spans="1:34" ht="19.899999999999999" customHeight="1">
      <c r="A116" s="432"/>
      <c r="B116" s="451"/>
      <c r="C116" s="451"/>
      <c r="D116" s="451"/>
      <c r="E116" s="451"/>
      <c r="F116" s="451"/>
      <c r="G116" s="451"/>
      <c r="H116" s="451"/>
      <c r="I116" s="451"/>
      <c r="J116" s="451"/>
      <c r="K116" s="451"/>
      <c r="L116" s="451"/>
      <c r="M116" s="451"/>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row>
    <row r="117" spans="1:34" ht="19.899999999999999" customHeight="1">
      <c r="A117" s="432"/>
      <c r="B117" s="451"/>
      <c r="C117" s="451"/>
      <c r="D117" s="451"/>
      <c r="E117" s="451"/>
      <c r="F117" s="451"/>
      <c r="G117" s="451"/>
      <c r="H117" s="451"/>
      <c r="I117" s="451"/>
      <c r="J117" s="451"/>
      <c r="K117" s="451"/>
      <c r="L117" s="451"/>
      <c r="M117" s="451"/>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row>
    <row r="118" spans="1:34" ht="19.899999999999999" customHeight="1">
      <c r="A118" s="432"/>
      <c r="B118" s="451"/>
      <c r="C118" s="451"/>
      <c r="D118" s="451"/>
      <c r="E118" s="451"/>
      <c r="F118" s="451"/>
      <c r="G118" s="451"/>
      <c r="H118" s="451"/>
      <c r="I118" s="451"/>
      <c r="J118" s="451"/>
      <c r="K118" s="451"/>
      <c r="L118" s="451"/>
      <c r="M118" s="451"/>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row>
    <row r="119" spans="1:34" ht="18" customHeight="1">
      <c r="A119" s="432"/>
      <c r="B119" s="451"/>
      <c r="C119" s="451"/>
      <c r="D119" s="451"/>
      <c r="E119" s="451"/>
      <c r="F119" s="451"/>
      <c r="G119" s="451"/>
      <c r="H119" s="451"/>
      <c r="I119" s="451"/>
      <c r="J119" s="451"/>
      <c r="K119" s="451"/>
      <c r="L119" s="451"/>
      <c r="M119" s="451"/>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row>
  </sheetData>
  <sheetProtection algorithmName="SHA-512" hashValue="D9usVX6RjsRIfT5+JsW7r1VUhaPqEfpSVvSgOSshFnCFF4c22/cPdOEy0fsPNhtKL1Z1h8osSd6dOtInrMsmlw==" saltValue="FH5Wzxnx2WSy326JGz0F1w==" spinCount="100000" sheet="1" objects="1" scenarios="1" selectLockedCells="1"/>
  <mergeCells count="90">
    <mergeCell ref="B86:M86"/>
    <mergeCell ref="B87:M87"/>
    <mergeCell ref="B88:M88"/>
    <mergeCell ref="B89:M89"/>
    <mergeCell ref="B90:M90"/>
    <mergeCell ref="B81:M81"/>
    <mergeCell ref="B82:M82"/>
    <mergeCell ref="B83:M83"/>
    <mergeCell ref="B84:M84"/>
    <mergeCell ref="B85:M85"/>
    <mergeCell ref="B74:M74"/>
    <mergeCell ref="B77:M77"/>
    <mergeCell ref="B78:M78"/>
    <mergeCell ref="B79:M79"/>
    <mergeCell ref="B80:M80"/>
    <mergeCell ref="B75:M75"/>
    <mergeCell ref="B76:M76"/>
    <mergeCell ref="B69:M69"/>
    <mergeCell ref="B70:M70"/>
    <mergeCell ref="B71:M71"/>
    <mergeCell ref="B72:M72"/>
    <mergeCell ref="B73:M73"/>
    <mergeCell ref="B64:M64"/>
    <mergeCell ref="B65:M65"/>
    <mergeCell ref="B66:M66"/>
    <mergeCell ref="B67:M67"/>
    <mergeCell ref="B68:M68"/>
    <mergeCell ref="B59:M59"/>
    <mergeCell ref="B60:M60"/>
    <mergeCell ref="B61:M61"/>
    <mergeCell ref="B62:M62"/>
    <mergeCell ref="B63:M63"/>
    <mergeCell ref="B54:M54"/>
    <mergeCell ref="B55:M55"/>
    <mergeCell ref="B56:M56"/>
    <mergeCell ref="B57:M57"/>
    <mergeCell ref="B58:M58"/>
    <mergeCell ref="B49:M49"/>
    <mergeCell ref="B50:M50"/>
    <mergeCell ref="B51:M51"/>
    <mergeCell ref="B52:M52"/>
    <mergeCell ref="B53:M53"/>
    <mergeCell ref="B44:M44"/>
    <mergeCell ref="B45:M45"/>
    <mergeCell ref="B46:M46"/>
    <mergeCell ref="B47:M47"/>
    <mergeCell ref="B48:M48"/>
    <mergeCell ref="B38:M38"/>
    <mergeCell ref="B39:M39"/>
    <mergeCell ref="B40:M40"/>
    <mergeCell ref="B41:M41"/>
    <mergeCell ref="B43:M43"/>
    <mergeCell ref="C42:F42"/>
    <mergeCell ref="B37:M37"/>
    <mergeCell ref="B29:M29"/>
    <mergeCell ref="B30:M30"/>
    <mergeCell ref="B32:M32"/>
    <mergeCell ref="B33:M33"/>
    <mergeCell ref="B31:M31"/>
    <mergeCell ref="B20:M20"/>
    <mergeCell ref="B34:M34"/>
    <mergeCell ref="B35:M35"/>
    <mergeCell ref="B36:M36"/>
    <mergeCell ref="B26:M26"/>
    <mergeCell ref="B27:M27"/>
    <mergeCell ref="B28:M28"/>
    <mergeCell ref="B23:M23"/>
    <mergeCell ref="B24:M24"/>
    <mergeCell ref="B25:M25"/>
    <mergeCell ref="B18:M18"/>
    <mergeCell ref="B21:M21"/>
    <mergeCell ref="B22:M22"/>
    <mergeCell ref="A1:M1"/>
    <mergeCell ref="A2:M2"/>
    <mergeCell ref="A3:M3"/>
    <mergeCell ref="B11:M11"/>
    <mergeCell ref="B12:M12"/>
    <mergeCell ref="B4:M4"/>
    <mergeCell ref="B5:M5"/>
    <mergeCell ref="B6:M6"/>
    <mergeCell ref="B7:M7"/>
    <mergeCell ref="B8:M8"/>
    <mergeCell ref="B9:M9"/>
    <mergeCell ref="B10:M10"/>
    <mergeCell ref="B19:M19"/>
    <mergeCell ref="B13:M13"/>
    <mergeCell ref="B14:M14"/>
    <mergeCell ref="B15:M15"/>
    <mergeCell ref="B16:M16"/>
    <mergeCell ref="B17:M17"/>
  </mergeCells>
  <hyperlinks>
    <hyperlink ref="C42:F42" location="'Mal- Notes'!A1" display="CLICK HERE TO SEE THE DEDUCTIONS"/>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37"/>
  <sheetViews>
    <sheetView workbookViewId="0">
      <selection activeCell="F6" sqref="F6:K6"/>
    </sheetView>
  </sheetViews>
  <sheetFormatPr defaultRowHeight="15"/>
  <cols>
    <col min="1" max="1" width="4.28515625" customWidth="1"/>
    <col min="4" max="4" width="6.85546875" customWidth="1"/>
    <col min="5" max="5" width="7.5703125" customWidth="1"/>
    <col min="6" max="6" width="6.42578125" customWidth="1"/>
    <col min="7" max="7" width="12.28515625" customWidth="1"/>
    <col min="8" max="11" width="7.85546875" customWidth="1"/>
  </cols>
  <sheetData>
    <row r="1" spans="1:26" ht="18.75" customHeight="1">
      <c r="A1" s="988" t="s">
        <v>515</v>
      </c>
      <c r="B1" s="988"/>
      <c r="C1" s="988"/>
      <c r="D1" s="988"/>
      <c r="E1" s="988"/>
      <c r="F1" s="988"/>
      <c r="G1" s="988"/>
      <c r="H1" s="988"/>
      <c r="I1" s="988"/>
      <c r="J1" s="988"/>
      <c r="K1" s="988"/>
      <c r="L1" s="140"/>
      <c r="M1" s="140"/>
      <c r="N1" s="140"/>
      <c r="O1" s="140"/>
      <c r="P1" s="140"/>
      <c r="Q1" s="140"/>
      <c r="R1" s="140"/>
      <c r="S1" s="140"/>
      <c r="T1" s="140"/>
      <c r="U1" s="140"/>
      <c r="V1" s="140"/>
      <c r="W1" s="140"/>
      <c r="X1" s="140"/>
      <c r="Y1" s="140"/>
      <c r="Z1" s="140"/>
    </row>
    <row r="2" spans="1:26" ht="16.5" customHeight="1">
      <c r="A2" s="1099" t="s">
        <v>516</v>
      </c>
      <c r="B2" s="1099"/>
      <c r="C2" s="1099"/>
      <c r="D2" s="1099"/>
      <c r="E2" s="1099"/>
      <c r="F2" s="1099"/>
      <c r="G2" s="1099"/>
      <c r="H2" s="1099"/>
      <c r="I2" s="1099"/>
      <c r="J2" s="1099"/>
      <c r="K2" s="1099"/>
      <c r="L2" s="140"/>
      <c r="M2" s="140"/>
      <c r="N2" s="140"/>
      <c r="O2" s="140"/>
      <c r="P2" s="140"/>
      <c r="Q2" s="140"/>
      <c r="R2" s="140"/>
      <c r="S2" s="140"/>
      <c r="T2" s="140"/>
      <c r="U2" s="140"/>
      <c r="V2" s="140"/>
      <c r="W2" s="140"/>
      <c r="X2" s="140"/>
      <c r="Y2" s="140"/>
      <c r="Z2" s="140"/>
    </row>
    <row r="3" spans="1:26" ht="20.25" customHeight="1">
      <c r="A3" s="988" t="s">
        <v>566</v>
      </c>
      <c r="B3" s="988"/>
      <c r="C3" s="988"/>
      <c r="D3" s="988"/>
      <c r="E3" s="988"/>
      <c r="F3" s="988"/>
      <c r="G3" s="988"/>
      <c r="H3" s="988"/>
      <c r="I3" s="988"/>
      <c r="J3" s="988"/>
      <c r="K3" s="988"/>
      <c r="L3" s="140"/>
      <c r="M3" s="140"/>
      <c r="N3" s="140"/>
      <c r="O3" s="140"/>
      <c r="P3" s="140"/>
      <c r="Q3" s="140"/>
      <c r="R3" s="140"/>
      <c r="S3" s="140"/>
      <c r="T3" s="140"/>
      <c r="U3" s="140"/>
      <c r="V3" s="140"/>
      <c r="W3" s="140"/>
      <c r="X3" s="140"/>
      <c r="Y3" s="140"/>
      <c r="Z3" s="140"/>
    </row>
    <row r="4" spans="1:26" ht="17.25" customHeight="1">
      <c r="A4" s="988" t="s">
        <v>517</v>
      </c>
      <c r="B4" s="988"/>
      <c r="C4" s="988"/>
      <c r="D4" s="988"/>
      <c r="E4" s="988"/>
      <c r="F4" s="988"/>
      <c r="G4" s="988"/>
      <c r="H4" s="988"/>
      <c r="I4" s="988"/>
      <c r="J4" s="988"/>
      <c r="K4" s="988"/>
      <c r="L4" s="140"/>
      <c r="M4" s="140"/>
      <c r="N4" s="140"/>
      <c r="O4" s="140"/>
      <c r="P4" s="140"/>
      <c r="Q4" s="140"/>
      <c r="R4" s="140"/>
      <c r="S4" s="140"/>
      <c r="T4" s="140"/>
      <c r="U4" s="140"/>
      <c r="V4" s="140"/>
      <c r="W4" s="140"/>
      <c r="X4" s="140"/>
      <c r="Y4" s="140"/>
      <c r="Z4" s="140"/>
    </row>
    <row r="5" spans="1:26" ht="18.75" customHeight="1">
      <c r="A5" s="118">
        <v>1</v>
      </c>
      <c r="B5" s="867" t="s">
        <v>549</v>
      </c>
      <c r="C5" s="867"/>
      <c r="D5" s="867"/>
      <c r="E5" s="867"/>
      <c r="F5" s="1090" t="str">
        <f>IF(DATA!C4="","",DATA!C4)</f>
        <v/>
      </c>
      <c r="G5" s="1090"/>
      <c r="H5" s="1090"/>
      <c r="I5" s="1090"/>
      <c r="J5" s="1090"/>
      <c r="K5" s="1090"/>
      <c r="L5" s="140"/>
      <c r="M5" s="140"/>
      <c r="N5" s="140"/>
      <c r="O5" s="140"/>
      <c r="P5" s="140"/>
      <c r="Q5" s="140"/>
      <c r="R5" s="140"/>
      <c r="S5" s="140"/>
      <c r="T5" s="140"/>
      <c r="U5" s="140"/>
      <c r="V5" s="140"/>
      <c r="W5" s="140"/>
      <c r="X5" s="140"/>
      <c r="Y5" s="140"/>
      <c r="Z5" s="140"/>
    </row>
    <row r="6" spans="1:26">
      <c r="A6" s="117"/>
      <c r="B6" s="117"/>
      <c r="C6" s="117"/>
      <c r="D6" s="117"/>
      <c r="E6" s="117"/>
      <c r="F6" s="1091"/>
      <c r="G6" s="1091"/>
      <c r="H6" s="1091"/>
      <c r="I6" s="1091"/>
      <c r="J6" s="1091"/>
      <c r="K6" s="1091"/>
      <c r="L6" s="140"/>
      <c r="M6" s="140"/>
      <c r="N6" s="140"/>
      <c r="O6" s="140"/>
      <c r="P6" s="140"/>
      <c r="Q6" s="140"/>
      <c r="R6" s="140"/>
      <c r="S6" s="140"/>
      <c r="T6" s="140"/>
      <c r="U6" s="140"/>
      <c r="V6" s="140"/>
      <c r="W6" s="140"/>
      <c r="X6" s="140"/>
      <c r="Y6" s="140"/>
      <c r="Z6" s="140"/>
    </row>
    <row r="7" spans="1:26">
      <c r="A7" s="117"/>
      <c r="B7" s="117"/>
      <c r="C7" s="117"/>
      <c r="D7" s="117"/>
      <c r="E7" s="117"/>
      <c r="F7" s="1091"/>
      <c r="G7" s="1091"/>
      <c r="H7" s="1091"/>
      <c r="I7" s="1091"/>
      <c r="J7" s="1091"/>
      <c r="K7" s="1091"/>
      <c r="L7" s="140"/>
      <c r="M7" s="140"/>
      <c r="N7" s="140"/>
      <c r="O7" s="140"/>
      <c r="P7" s="140"/>
      <c r="Q7" s="140"/>
      <c r="R7" s="140"/>
      <c r="S7" s="140"/>
      <c r="T7" s="140"/>
      <c r="U7" s="140"/>
      <c r="V7" s="140"/>
      <c r="W7" s="140"/>
      <c r="X7" s="140"/>
      <c r="Y7" s="140"/>
      <c r="Z7" s="140"/>
    </row>
    <row r="8" spans="1:26">
      <c r="A8" s="118">
        <v>2</v>
      </c>
      <c r="B8" s="867" t="s">
        <v>551</v>
      </c>
      <c r="C8" s="867"/>
      <c r="D8" s="867"/>
      <c r="E8" s="867"/>
      <c r="F8" s="867"/>
      <c r="G8" s="1098" t="str">
        <f>IF(DATA!L5="","",DATA!L5)</f>
        <v/>
      </c>
      <c r="H8" s="1098"/>
      <c r="I8" s="1098"/>
      <c r="J8" s="1098"/>
      <c r="K8" s="1098"/>
      <c r="L8" s="140"/>
      <c r="M8" s="140"/>
      <c r="N8" s="140"/>
      <c r="O8" s="140"/>
      <c r="P8" s="140"/>
      <c r="Q8" s="140"/>
      <c r="R8" s="140"/>
      <c r="S8" s="140"/>
      <c r="T8" s="140"/>
      <c r="U8" s="140"/>
      <c r="V8" s="140"/>
      <c r="W8" s="140"/>
      <c r="X8" s="140"/>
      <c r="Y8" s="140"/>
      <c r="Z8" s="140"/>
    </row>
    <row r="9" spans="1:26" s="43" customFormat="1">
      <c r="A9" s="118"/>
      <c r="B9" s="869" t="s">
        <v>550</v>
      </c>
      <c r="C9" s="869"/>
      <c r="D9" s="869"/>
      <c r="E9" s="869"/>
      <c r="F9" s="869"/>
      <c r="G9" s="1098"/>
      <c r="H9" s="1098"/>
      <c r="I9" s="1098"/>
      <c r="J9" s="1098"/>
      <c r="K9" s="1098"/>
      <c r="L9" s="140"/>
      <c r="M9" s="140"/>
      <c r="N9" s="140"/>
      <c r="O9" s="140"/>
      <c r="P9" s="140"/>
      <c r="Q9" s="140"/>
      <c r="R9" s="140"/>
      <c r="S9" s="140"/>
      <c r="T9" s="140"/>
      <c r="U9" s="140"/>
      <c r="V9" s="140"/>
      <c r="W9" s="140"/>
      <c r="X9" s="140"/>
      <c r="Y9" s="140"/>
      <c r="Z9" s="140"/>
    </row>
    <row r="10" spans="1:26" ht="22.5" customHeight="1">
      <c r="A10" s="118">
        <v>3</v>
      </c>
      <c r="B10" s="867" t="s">
        <v>518</v>
      </c>
      <c r="C10" s="867"/>
      <c r="D10" s="867"/>
      <c r="E10" s="867"/>
      <c r="F10" s="867"/>
      <c r="G10" s="867" t="s">
        <v>897</v>
      </c>
      <c r="H10" s="867"/>
      <c r="I10" s="867"/>
      <c r="J10" s="867"/>
      <c r="K10" s="867"/>
      <c r="L10" s="140"/>
      <c r="M10" s="140"/>
      <c r="N10" s="140"/>
      <c r="O10" s="140"/>
      <c r="P10" s="140"/>
      <c r="Q10" s="140"/>
      <c r="R10" s="140"/>
      <c r="S10" s="140"/>
      <c r="T10" s="140"/>
      <c r="U10" s="140"/>
      <c r="V10" s="140"/>
      <c r="W10" s="140"/>
      <c r="X10" s="140"/>
      <c r="Y10" s="140"/>
      <c r="Z10" s="140"/>
    </row>
    <row r="11" spans="1:26" ht="6" customHeight="1">
      <c r="A11" s="117"/>
      <c r="B11" s="117"/>
      <c r="C11" s="117"/>
      <c r="D11" s="117"/>
      <c r="E11" s="117"/>
      <c r="F11" s="117"/>
      <c r="G11" s="117"/>
      <c r="H11" s="117"/>
      <c r="I11" s="117"/>
      <c r="J11" s="117"/>
      <c r="K11" s="117"/>
      <c r="L11" s="140"/>
      <c r="M11" s="140"/>
      <c r="N11" s="140"/>
      <c r="O11" s="140"/>
      <c r="P11" s="140"/>
      <c r="Q11" s="140"/>
      <c r="R11" s="140"/>
      <c r="S11" s="140"/>
      <c r="T11" s="140"/>
      <c r="U11" s="140"/>
      <c r="V11" s="140"/>
      <c r="W11" s="140"/>
      <c r="X11" s="140"/>
      <c r="Y11" s="140"/>
      <c r="Z11" s="140"/>
    </row>
    <row r="12" spans="1:26" ht="21.75" customHeight="1">
      <c r="A12" s="1100" t="s">
        <v>520</v>
      </c>
      <c r="B12" s="1100"/>
      <c r="C12" s="1100"/>
      <c r="D12" s="1100"/>
      <c r="E12" s="1100"/>
      <c r="F12" s="1100"/>
      <c r="G12" s="1100"/>
      <c r="H12" s="1100"/>
      <c r="I12" s="1100"/>
      <c r="J12" s="1100"/>
      <c r="K12" s="1100"/>
      <c r="L12" s="140"/>
      <c r="M12" s="140"/>
      <c r="N12" s="140"/>
      <c r="O12" s="140"/>
      <c r="P12" s="140"/>
      <c r="Q12" s="140"/>
      <c r="R12" s="140"/>
      <c r="S12" s="140"/>
      <c r="T12" s="140"/>
      <c r="U12" s="140"/>
      <c r="V12" s="140"/>
      <c r="W12" s="140"/>
      <c r="X12" s="140"/>
      <c r="Y12" s="140"/>
      <c r="Z12" s="140"/>
    </row>
    <row r="13" spans="1:26" ht="35.25" customHeight="1">
      <c r="A13" s="131" t="s">
        <v>521</v>
      </c>
      <c r="B13" s="1101" t="s">
        <v>522</v>
      </c>
      <c r="C13" s="1101"/>
      <c r="D13" s="1101"/>
      <c r="E13" s="1101"/>
      <c r="F13" s="1101"/>
      <c r="G13" s="132" t="s">
        <v>523</v>
      </c>
      <c r="H13" s="1101" t="s">
        <v>524</v>
      </c>
      <c r="I13" s="1101"/>
      <c r="J13" s="1101"/>
      <c r="K13" s="1101"/>
      <c r="L13" s="140"/>
      <c r="M13" s="140"/>
      <c r="N13" s="140"/>
      <c r="O13" s="140"/>
      <c r="P13" s="140"/>
      <c r="Q13" s="140"/>
      <c r="R13" s="140"/>
      <c r="S13" s="140"/>
      <c r="T13" s="140"/>
      <c r="U13" s="140"/>
      <c r="V13" s="140"/>
      <c r="W13" s="140"/>
      <c r="X13" s="140"/>
      <c r="Y13" s="140"/>
      <c r="Z13" s="140"/>
    </row>
    <row r="14" spans="1:26">
      <c r="A14" s="133" t="s">
        <v>525</v>
      </c>
      <c r="B14" s="1089" t="s">
        <v>526</v>
      </c>
      <c r="C14" s="1089"/>
      <c r="D14" s="1089"/>
      <c r="E14" s="1089"/>
      <c r="F14" s="1089"/>
      <c r="G14" s="133" t="s">
        <v>527</v>
      </c>
      <c r="H14" s="1089" t="s">
        <v>528</v>
      </c>
      <c r="I14" s="1089"/>
      <c r="J14" s="1089"/>
      <c r="K14" s="1089"/>
      <c r="L14" s="140"/>
      <c r="M14" s="140"/>
      <c r="N14" s="140"/>
      <c r="O14" s="140"/>
      <c r="P14" s="140"/>
      <c r="Q14" s="140"/>
      <c r="R14" s="140"/>
      <c r="S14" s="140"/>
      <c r="T14" s="140"/>
      <c r="U14" s="140"/>
      <c r="V14" s="140"/>
      <c r="W14" s="140"/>
      <c r="X14" s="140"/>
      <c r="Y14" s="140"/>
      <c r="Z14" s="140"/>
    </row>
    <row r="15" spans="1:26" ht="18" customHeight="1">
      <c r="A15" s="134">
        <v>1</v>
      </c>
      <c r="B15" s="1095" t="s">
        <v>529</v>
      </c>
      <c r="C15" s="1096"/>
      <c r="D15" s="1096"/>
      <c r="E15" s="1096"/>
      <c r="F15" s="1097"/>
      <c r="G15" s="141"/>
      <c r="H15" s="1067"/>
      <c r="I15" s="879"/>
      <c r="J15" s="879"/>
      <c r="K15" s="1068"/>
      <c r="L15" s="140"/>
      <c r="M15" s="140"/>
      <c r="N15" s="140"/>
      <c r="O15" s="140"/>
      <c r="P15" s="140"/>
      <c r="Q15" s="140"/>
      <c r="R15" s="140"/>
      <c r="S15" s="140"/>
      <c r="T15" s="140"/>
      <c r="U15" s="140"/>
      <c r="V15" s="140"/>
      <c r="W15" s="140"/>
      <c r="X15" s="140"/>
      <c r="Y15" s="140"/>
      <c r="Z15" s="140"/>
    </row>
    <row r="16" spans="1:26" ht="18" customHeight="1">
      <c r="A16" s="121"/>
      <c r="B16" s="1060" t="s">
        <v>531</v>
      </c>
      <c r="C16" s="1061"/>
      <c r="D16" s="1061"/>
      <c r="E16" s="1061"/>
      <c r="F16" s="1062"/>
      <c r="G16" s="478"/>
      <c r="H16" s="1092"/>
      <c r="I16" s="1093"/>
      <c r="J16" s="1093"/>
      <c r="K16" s="1094"/>
      <c r="L16" s="140"/>
      <c r="M16" s="140"/>
      <c r="N16" s="140"/>
      <c r="O16" s="140"/>
      <c r="P16" s="140"/>
      <c r="Q16" s="140"/>
      <c r="R16" s="140"/>
      <c r="S16" s="140"/>
      <c r="T16" s="140"/>
      <c r="U16" s="140"/>
      <c r="V16" s="140"/>
      <c r="W16" s="140"/>
      <c r="X16" s="140"/>
      <c r="Y16" s="140"/>
      <c r="Z16" s="140"/>
    </row>
    <row r="17" spans="1:26" ht="18" customHeight="1">
      <c r="A17" s="121"/>
      <c r="B17" s="1060" t="s">
        <v>530</v>
      </c>
      <c r="C17" s="1061"/>
      <c r="D17" s="1061"/>
      <c r="E17" s="1061"/>
      <c r="F17" s="1062"/>
      <c r="G17" s="142"/>
      <c r="H17" s="1048"/>
      <c r="I17" s="1049"/>
      <c r="J17" s="1049"/>
      <c r="K17" s="1050"/>
      <c r="L17" s="140"/>
      <c r="M17" s="140"/>
      <c r="N17" s="140"/>
      <c r="O17" s="140"/>
      <c r="P17" s="140"/>
      <c r="Q17" s="140"/>
      <c r="R17" s="140"/>
      <c r="S17" s="140"/>
      <c r="T17" s="140"/>
      <c r="U17" s="140"/>
      <c r="V17" s="140"/>
      <c r="W17" s="140"/>
      <c r="X17" s="140"/>
      <c r="Y17" s="140"/>
      <c r="Z17" s="140"/>
    </row>
    <row r="18" spans="1:26" ht="18" customHeight="1">
      <c r="A18" s="121"/>
      <c r="B18" s="1060" t="s">
        <v>532</v>
      </c>
      <c r="C18" s="1061"/>
      <c r="D18" s="1061"/>
      <c r="E18" s="1061"/>
      <c r="F18" s="1062"/>
      <c r="G18" s="142"/>
      <c r="H18" s="1073"/>
      <c r="I18" s="1074"/>
      <c r="J18" s="1074"/>
      <c r="K18" s="1075"/>
      <c r="L18" s="140"/>
      <c r="M18" s="140"/>
      <c r="N18" s="140"/>
      <c r="O18" s="140"/>
      <c r="P18" s="140"/>
      <c r="Q18" s="140"/>
      <c r="R18" s="140"/>
      <c r="S18" s="140"/>
      <c r="T18" s="140"/>
      <c r="U18" s="140"/>
      <c r="V18" s="140"/>
      <c r="W18" s="140"/>
      <c r="X18" s="140"/>
      <c r="Y18" s="140"/>
      <c r="Z18" s="140"/>
    </row>
    <row r="19" spans="1:26" ht="18" customHeight="1">
      <c r="A19" s="121"/>
      <c r="B19" s="1060"/>
      <c r="C19" s="1061"/>
      <c r="D19" s="1061"/>
      <c r="E19" s="1061"/>
      <c r="F19" s="1062"/>
      <c r="G19" s="142"/>
      <c r="H19" s="1073"/>
      <c r="I19" s="1074"/>
      <c r="J19" s="1074"/>
      <c r="K19" s="1075"/>
      <c r="L19" s="140"/>
      <c r="M19" s="140"/>
      <c r="N19" s="140"/>
      <c r="O19" s="140"/>
      <c r="P19" s="140"/>
      <c r="Q19" s="140"/>
      <c r="R19" s="140"/>
      <c r="S19" s="140"/>
      <c r="T19" s="140"/>
      <c r="U19" s="140"/>
      <c r="V19" s="140"/>
      <c r="W19" s="140"/>
      <c r="X19" s="140"/>
      <c r="Y19" s="140"/>
      <c r="Z19" s="140"/>
    </row>
    <row r="20" spans="1:26" s="43" customFormat="1" ht="18" customHeight="1">
      <c r="A20" s="121"/>
      <c r="B20" s="123"/>
      <c r="C20" s="124"/>
      <c r="D20" s="124"/>
      <c r="E20" s="124"/>
      <c r="F20" s="122"/>
      <c r="G20" s="142"/>
      <c r="H20" s="1073"/>
      <c r="I20" s="1074"/>
      <c r="J20" s="1074"/>
      <c r="K20" s="1075"/>
      <c r="L20" s="140"/>
      <c r="M20" s="140"/>
      <c r="N20" s="140"/>
      <c r="O20" s="140"/>
      <c r="P20" s="140"/>
      <c r="Q20" s="140"/>
      <c r="R20" s="140"/>
      <c r="S20" s="140"/>
      <c r="T20" s="140"/>
      <c r="U20" s="140"/>
      <c r="V20" s="140"/>
      <c r="W20" s="140"/>
      <c r="X20" s="140"/>
      <c r="Y20" s="140"/>
      <c r="Z20" s="140"/>
    </row>
    <row r="21" spans="1:26" ht="18" customHeight="1">
      <c r="A21" s="121"/>
      <c r="B21" s="1060" t="s">
        <v>533</v>
      </c>
      <c r="C21" s="1061"/>
      <c r="D21" s="1061"/>
      <c r="E21" s="1061"/>
      <c r="F21" s="1062"/>
      <c r="G21" s="142"/>
      <c r="H21" s="1086"/>
      <c r="I21" s="1087"/>
      <c r="J21" s="1087"/>
      <c r="K21" s="1088"/>
      <c r="L21" s="140"/>
      <c r="M21" s="140"/>
      <c r="N21" s="140"/>
      <c r="O21" s="140"/>
      <c r="P21" s="140"/>
      <c r="Q21" s="140"/>
      <c r="R21" s="140"/>
      <c r="S21" s="140"/>
      <c r="T21" s="140"/>
      <c r="U21" s="140"/>
      <c r="V21" s="140"/>
      <c r="W21" s="140"/>
      <c r="X21" s="140"/>
      <c r="Y21" s="140"/>
      <c r="Z21" s="140"/>
    </row>
    <row r="22" spans="1:26" ht="18" customHeight="1">
      <c r="A22" s="121"/>
      <c r="B22" s="1060" t="s">
        <v>534</v>
      </c>
      <c r="C22" s="1061"/>
      <c r="D22" s="1061"/>
      <c r="E22" s="1061"/>
      <c r="F22" s="1062"/>
      <c r="G22" s="142"/>
      <c r="H22" s="1086"/>
      <c r="I22" s="1087"/>
      <c r="J22" s="1087"/>
      <c r="K22" s="1088"/>
      <c r="L22" s="140"/>
      <c r="M22" s="140"/>
      <c r="N22" s="140"/>
      <c r="O22" s="140"/>
      <c r="P22" s="140"/>
      <c r="Q22" s="140"/>
      <c r="R22" s="140"/>
      <c r="S22" s="140"/>
      <c r="T22" s="140"/>
      <c r="U22" s="140"/>
      <c r="V22" s="140"/>
      <c r="W22" s="140"/>
      <c r="X22" s="140"/>
      <c r="Y22" s="140"/>
      <c r="Z22" s="140"/>
    </row>
    <row r="23" spans="1:26" ht="18" customHeight="1">
      <c r="A23" s="121"/>
      <c r="B23" s="1060" t="s">
        <v>535</v>
      </c>
      <c r="C23" s="1061"/>
      <c r="D23" s="1061"/>
      <c r="E23" s="1061"/>
      <c r="F23" s="1062"/>
      <c r="G23" s="142"/>
      <c r="H23" s="1060"/>
      <c r="I23" s="1061"/>
      <c r="J23" s="1061"/>
      <c r="K23" s="1062"/>
      <c r="L23" s="140"/>
      <c r="M23" s="140"/>
      <c r="N23" s="140"/>
      <c r="O23" s="140"/>
      <c r="P23" s="140"/>
      <c r="Q23" s="140"/>
      <c r="R23" s="140"/>
      <c r="S23" s="140"/>
      <c r="T23" s="140"/>
      <c r="U23" s="140"/>
      <c r="V23" s="140"/>
      <c r="W23" s="140"/>
      <c r="X23" s="140"/>
      <c r="Y23" s="140"/>
      <c r="Z23" s="140"/>
    </row>
    <row r="24" spans="1:26" ht="18" customHeight="1">
      <c r="A24" s="121"/>
      <c r="B24" s="1060" t="s">
        <v>536</v>
      </c>
      <c r="C24" s="1061"/>
      <c r="D24" s="1061"/>
      <c r="E24" s="1061"/>
      <c r="F24" s="1062"/>
      <c r="G24" s="142"/>
      <c r="H24" s="1060"/>
      <c r="I24" s="1061"/>
      <c r="J24" s="1061"/>
      <c r="K24" s="1062"/>
      <c r="L24" s="140"/>
      <c r="M24" s="140"/>
      <c r="N24" s="140"/>
      <c r="O24" s="140"/>
      <c r="P24" s="140"/>
      <c r="Q24" s="140"/>
      <c r="R24" s="140"/>
      <c r="S24" s="140"/>
      <c r="T24" s="140"/>
      <c r="U24" s="140"/>
      <c r="V24" s="140"/>
      <c r="W24" s="140"/>
      <c r="X24" s="140"/>
      <c r="Y24" s="140"/>
      <c r="Z24" s="140"/>
    </row>
    <row r="25" spans="1:26" ht="18" customHeight="1">
      <c r="A25" s="121"/>
      <c r="B25" s="1060" t="s">
        <v>537</v>
      </c>
      <c r="C25" s="1061"/>
      <c r="D25" s="1061"/>
      <c r="E25" s="1061"/>
      <c r="F25" s="1062"/>
      <c r="G25" s="142"/>
      <c r="H25" s="1060"/>
      <c r="I25" s="1061"/>
      <c r="J25" s="1061"/>
      <c r="K25" s="1062"/>
      <c r="L25" s="140"/>
      <c r="M25" s="140"/>
      <c r="N25" s="140"/>
      <c r="O25" s="140"/>
      <c r="P25" s="140"/>
      <c r="Q25" s="140"/>
      <c r="R25" s="140"/>
      <c r="S25" s="140"/>
      <c r="T25" s="140"/>
      <c r="U25" s="140"/>
      <c r="V25" s="140"/>
      <c r="W25" s="140"/>
      <c r="X25" s="140"/>
      <c r="Y25" s="140"/>
      <c r="Z25" s="140"/>
    </row>
    <row r="26" spans="1:26" ht="18" customHeight="1">
      <c r="A26" s="119"/>
      <c r="B26" s="1069" t="s">
        <v>538</v>
      </c>
      <c r="C26" s="1070"/>
      <c r="D26" s="1070"/>
      <c r="E26" s="1070"/>
      <c r="F26" s="1071"/>
      <c r="G26" s="143"/>
      <c r="H26" s="1069"/>
      <c r="I26" s="1070"/>
      <c r="J26" s="1070"/>
      <c r="K26" s="1071"/>
      <c r="L26" s="140"/>
      <c r="M26" s="140"/>
      <c r="N26" s="140"/>
      <c r="O26" s="140"/>
      <c r="P26" s="140"/>
      <c r="Q26" s="140"/>
      <c r="R26" s="140"/>
      <c r="S26" s="140"/>
      <c r="T26" s="140"/>
      <c r="U26" s="140"/>
      <c r="V26" s="140"/>
      <c r="W26" s="140"/>
      <c r="X26" s="140"/>
      <c r="Y26" s="140"/>
      <c r="Z26" s="140"/>
    </row>
    <row r="27" spans="1:26" ht="2.25" customHeight="1">
      <c r="A27" s="135"/>
      <c r="B27" s="1067"/>
      <c r="C27" s="879"/>
      <c r="D27" s="879"/>
      <c r="E27" s="879"/>
      <c r="F27" s="1068"/>
      <c r="G27" s="144"/>
      <c r="H27" s="1084"/>
      <c r="I27" s="1084"/>
      <c r="J27" s="1084"/>
      <c r="K27" s="1085"/>
      <c r="L27" s="140"/>
      <c r="M27" s="140"/>
      <c r="N27" s="140"/>
      <c r="O27" s="140"/>
      <c r="P27" s="140"/>
      <c r="Q27" s="140"/>
      <c r="R27" s="140"/>
      <c r="S27" s="140"/>
      <c r="T27" s="140"/>
      <c r="U27" s="140"/>
      <c r="V27" s="140"/>
      <c r="W27" s="140"/>
      <c r="X27" s="140"/>
      <c r="Y27" s="140"/>
      <c r="Z27" s="140"/>
    </row>
    <row r="28" spans="1:26" ht="18" customHeight="1">
      <c r="A28" s="139">
        <v>2</v>
      </c>
      <c r="B28" s="1069" t="s">
        <v>539</v>
      </c>
      <c r="C28" s="1070"/>
      <c r="D28" s="1070"/>
      <c r="E28" s="1070"/>
      <c r="F28" s="1071"/>
      <c r="G28" s="479"/>
      <c r="H28" s="1079"/>
      <c r="I28" s="1079"/>
      <c r="J28" s="1079"/>
      <c r="K28" s="1080"/>
      <c r="L28" s="140"/>
      <c r="M28" s="140"/>
      <c r="N28" s="140"/>
      <c r="O28" s="140"/>
      <c r="P28" s="140"/>
      <c r="Q28" s="140"/>
      <c r="R28" s="140"/>
      <c r="S28" s="140"/>
      <c r="T28" s="140"/>
      <c r="U28" s="140"/>
      <c r="V28" s="140"/>
      <c r="W28" s="140"/>
      <c r="X28" s="140"/>
      <c r="Y28" s="140"/>
      <c r="Z28" s="140"/>
    </row>
    <row r="29" spans="1:26" ht="18" customHeight="1">
      <c r="A29" s="134">
        <v>3</v>
      </c>
      <c r="B29" s="1067" t="s">
        <v>540</v>
      </c>
      <c r="C29" s="879"/>
      <c r="D29" s="879"/>
      <c r="E29" s="879"/>
      <c r="F29" s="1068"/>
      <c r="G29" s="145"/>
      <c r="H29" s="1067"/>
      <c r="I29" s="879"/>
      <c r="J29" s="879"/>
      <c r="K29" s="1068"/>
      <c r="L29" s="140"/>
      <c r="M29" s="140"/>
      <c r="N29" s="140"/>
      <c r="O29" s="140"/>
      <c r="P29" s="140"/>
      <c r="Q29" s="140"/>
      <c r="R29" s="140"/>
      <c r="S29" s="140"/>
      <c r="T29" s="140"/>
      <c r="U29" s="140"/>
      <c r="V29" s="140"/>
      <c r="W29" s="140"/>
      <c r="X29" s="140"/>
      <c r="Y29" s="140"/>
      <c r="Z29" s="140"/>
    </row>
    <row r="30" spans="1:26" ht="18" customHeight="1">
      <c r="A30" s="121"/>
      <c r="B30" s="1060" t="s">
        <v>541</v>
      </c>
      <c r="C30" s="1061"/>
      <c r="D30" s="1061"/>
      <c r="E30" s="1061"/>
      <c r="F30" s="1062"/>
      <c r="G30" s="146" t="str">
        <f>IF(DATA!P36="","",DATA!P36)</f>
        <v/>
      </c>
      <c r="H30" s="1081"/>
      <c r="I30" s="1082"/>
      <c r="J30" s="1082"/>
      <c r="K30" s="1083"/>
      <c r="L30" s="140"/>
      <c r="M30" s="140"/>
      <c r="N30" s="140"/>
      <c r="O30" s="140"/>
      <c r="P30" s="140"/>
      <c r="Q30" s="140"/>
      <c r="R30" s="140"/>
      <c r="S30" s="140"/>
      <c r="T30" s="140"/>
      <c r="U30" s="140"/>
      <c r="V30" s="140"/>
      <c r="W30" s="140"/>
      <c r="X30" s="140"/>
      <c r="Y30" s="140"/>
      <c r="Z30" s="140"/>
    </row>
    <row r="31" spans="1:26" ht="18" customHeight="1">
      <c r="A31" s="121"/>
      <c r="B31" s="1060" t="s">
        <v>542</v>
      </c>
      <c r="C31" s="1061"/>
      <c r="D31" s="1061"/>
      <c r="E31" s="1061"/>
      <c r="F31" s="1062"/>
      <c r="G31" s="142"/>
      <c r="H31" s="1073"/>
      <c r="I31" s="1074"/>
      <c r="J31" s="1074"/>
      <c r="K31" s="1075"/>
      <c r="L31" s="140"/>
      <c r="M31" s="140"/>
      <c r="N31" s="140"/>
      <c r="O31" s="140"/>
      <c r="P31" s="140"/>
      <c r="Q31" s="140"/>
      <c r="R31" s="140"/>
      <c r="S31" s="140"/>
      <c r="T31" s="140"/>
      <c r="U31" s="140"/>
      <c r="V31" s="140"/>
      <c r="W31" s="140"/>
      <c r="X31" s="140"/>
      <c r="Y31" s="140"/>
      <c r="Z31" s="140"/>
    </row>
    <row r="32" spans="1:26" ht="18" customHeight="1">
      <c r="A32" s="121"/>
      <c r="B32" s="1060" t="s">
        <v>543</v>
      </c>
      <c r="C32" s="1061"/>
      <c r="D32" s="1061"/>
      <c r="E32" s="1061"/>
      <c r="F32" s="1062"/>
      <c r="G32" s="142"/>
      <c r="H32" s="1073"/>
      <c r="I32" s="1074"/>
      <c r="J32" s="1074"/>
      <c r="K32" s="1075"/>
      <c r="L32" s="140"/>
      <c r="M32" s="140"/>
      <c r="N32" s="140"/>
      <c r="O32" s="140"/>
      <c r="P32" s="140"/>
      <c r="Q32" s="140"/>
      <c r="R32" s="140"/>
      <c r="S32" s="140"/>
      <c r="T32" s="140"/>
      <c r="U32" s="140"/>
      <c r="V32" s="140"/>
      <c r="W32" s="140"/>
      <c r="X32" s="140"/>
      <c r="Y32" s="140"/>
      <c r="Z32" s="140"/>
    </row>
    <row r="33" spans="1:26" ht="18" customHeight="1">
      <c r="A33" s="121"/>
      <c r="B33" s="1060"/>
      <c r="C33" s="1061"/>
      <c r="D33" s="1061"/>
      <c r="E33" s="1061"/>
      <c r="F33" s="1062"/>
      <c r="G33" s="142"/>
      <c r="H33" s="1073"/>
      <c r="I33" s="1074"/>
      <c r="J33" s="1074"/>
      <c r="K33" s="1075"/>
      <c r="L33" s="140"/>
      <c r="M33" s="140"/>
      <c r="N33" s="140"/>
      <c r="O33" s="140"/>
      <c r="P33" s="140"/>
      <c r="Q33" s="140"/>
      <c r="R33" s="140"/>
      <c r="S33" s="140"/>
      <c r="T33" s="140"/>
      <c r="U33" s="140"/>
      <c r="V33" s="140"/>
      <c r="W33" s="140"/>
      <c r="X33" s="140"/>
      <c r="Y33" s="140"/>
      <c r="Z33" s="140"/>
    </row>
    <row r="34" spans="1:26" ht="18" customHeight="1">
      <c r="A34" s="121"/>
      <c r="B34" s="1060"/>
      <c r="C34" s="1061"/>
      <c r="D34" s="1061"/>
      <c r="E34" s="1061"/>
      <c r="F34" s="1062"/>
      <c r="G34" s="142"/>
      <c r="H34" s="1073"/>
      <c r="I34" s="1074"/>
      <c r="J34" s="1074"/>
      <c r="K34" s="1075"/>
      <c r="L34" s="140"/>
      <c r="M34" s="140"/>
      <c r="N34" s="140"/>
      <c r="O34" s="140"/>
      <c r="P34" s="140"/>
      <c r="Q34" s="140"/>
      <c r="R34" s="140"/>
      <c r="S34" s="140"/>
      <c r="T34" s="140"/>
      <c r="U34" s="140"/>
      <c r="V34" s="140"/>
      <c r="W34" s="140"/>
      <c r="X34" s="140"/>
      <c r="Y34" s="140"/>
      <c r="Z34" s="140"/>
    </row>
    <row r="35" spans="1:26" ht="18" customHeight="1">
      <c r="A35" s="121"/>
      <c r="B35" s="1060" t="s">
        <v>544</v>
      </c>
      <c r="C35" s="1061"/>
      <c r="D35" s="1061"/>
      <c r="E35" s="1061"/>
      <c r="F35" s="1062"/>
      <c r="G35" s="142"/>
      <c r="H35" s="1076"/>
      <c r="I35" s="1077"/>
      <c r="J35" s="1077"/>
      <c r="K35" s="1078"/>
      <c r="L35" s="140"/>
      <c r="M35" s="140"/>
      <c r="N35" s="140"/>
      <c r="O35" s="140"/>
      <c r="P35" s="140"/>
      <c r="Q35" s="140"/>
      <c r="R35" s="140"/>
      <c r="S35" s="140"/>
      <c r="T35" s="140"/>
      <c r="U35" s="140"/>
      <c r="V35" s="140"/>
      <c r="W35" s="140"/>
      <c r="X35" s="140"/>
      <c r="Y35" s="140"/>
      <c r="Z35" s="140"/>
    </row>
    <row r="36" spans="1:26" ht="18" customHeight="1">
      <c r="A36" s="121"/>
      <c r="B36" s="1060" t="s">
        <v>545</v>
      </c>
      <c r="C36" s="1061"/>
      <c r="D36" s="1061"/>
      <c r="E36" s="1061"/>
      <c r="F36" s="1062"/>
      <c r="G36" s="142"/>
      <c r="H36" s="1076"/>
      <c r="I36" s="1077"/>
      <c r="J36" s="1077"/>
      <c r="K36" s="1078"/>
      <c r="L36" s="140"/>
      <c r="M36" s="140"/>
      <c r="N36" s="140"/>
      <c r="O36" s="140"/>
      <c r="P36" s="140"/>
      <c r="Q36" s="140"/>
      <c r="R36" s="140"/>
      <c r="S36" s="140"/>
      <c r="T36" s="140"/>
      <c r="U36" s="140"/>
      <c r="V36" s="140"/>
      <c r="W36" s="140"/>
      <c r="X36" s="140"/>
      <c r="Y36" s="140"/>
      <c r="Z36" s="140"/>
    </row>
    <row r="37" spans="1:26" ht="18" customHeight="1">
      <c r="A37" s="121"/>
      <c r="B37" s="1060" t="s">
        <v>546</v>
      </c>
      <c r="C37" s="1061"/>
      <c r="D37" s="1061"/>
      <c r="E37" s="1061"/>
      <c r="F37" s="1062"/>
      <c r="G37" s="142"/>
      <c r="H37" s="1048"/>
      <c r="I37" s="1049"/>
      <c r="J37" s="1049"/>
      <c r="K37" s="1050"/>
      <c r="L37" s="140"/>
      <c r="M37" s="140"/>
      <c r="N37" s="140"/>
      <c r="O37" s="140"/>
      <c r="P37" s="140"/>
      <c r="Q37" s="140"/>
      <c r="R37" s="140"/>
      <c r="S37" s="140"/>
      <c r="T37" s="140"/>
      <c r="U37" s="140"/>
      <c r="V37" s="140"/>
      <c r="W37" s="140"/>
      <c r="X37" s="140"/>
      <c r="Y37" s="140"/>
      <c r="Z37" s="140"/>
    </row>
    <row r="38" spans="1:26" ht="18" customHeight="1">
      <c r="A38" s="121"/>
      <c r="B38" s="1060" t="s">
        <v>547</v>
      </c>
      <c r="C38" s="1061"/>
      <c r="D38" s="1061"/>
      <c r="E38" s="1061"/>
      <c r="F38" s="1062"/>
      <c r="G38" s="142"/>
      <c r="H38" s="1048"/>
      <c r="I38" s="1049"/>
      <c r="J38" s="1049"/>
      <c r="K38" s="1050"/>
      <c r="L38" s="140"/>
      <c r="M38" s="140"/>
      <c r="N38" s="140"/>
      <c r="O38" s="140"/>
      <c r="P38" s="140"/>
      <c r="Q38" s="140"/>
      <c r="R38" s="140"/>
      <c r="S38" s="140"/>
      <c r="T38" s="140"/>
      <c r="U38" s="140"/>
      <c r="V38" s="140"/>
      <c r="W38" s="140"/>
      <c r="X38" s="140"/>
      <c r="Y38" s="140"/>
      <c r="Z38" s="140"/>
    </row>
    <row r="39" spans="1:26" ht="18" customHeight="1">
      <c r="A39" s="121"/>
      <c r="B39" s="1060" t="s">
        <v>548</v>
      </c>
      <c r="C39" s="1061"/>
      <c r="D39" s="1061"/>
      <c r="E39" s="1061"/>
      <c r="F39" s="1062"/>
      <c r="G39" s="142"/>
      <c r="H39" s="1048"/>
      <c r="I39" s="1049"/>
      <c r="J39" s="1049"/>
      <c r="K39" s="1050"/>
      <c r="L39" s="140"/>
      <c r="M39" s="140"/>
      <c r="N39" s="140"/>
      <c r="O39" s="140"/>
      <c r="P39" s="140"/>
      <c r="Q39" s="140"/>
      <c r="R39" s="140"/>
      <c r="S39" s="140"/>
      <c r="T39" s="140"/>
      <c r="U39" s="140"/>
      <c r="V39" s="140"/>
      <c r="W39" s="140"/>
      <c r="X39" s="140"/>
      <c r="Y39" s="140"/>
      <c r="Z39" s="140"/>
    </row>
    <row r="40" spans="1:26" ht="23.25" customHeight="1">
      <c r="A40" s="119"/>
      <c r="B40" s="1069"/>
      <c r="C40" s="1070"/>
      <c r="D40" s="1070"/>
      <c r="E40" s="1070"/>
      <c r="F40" s="1071"/>
      <c r="G40" s="143"/>
      <c r="H40" s="120"/>
      <c r="I40" s="128"/>
      <c r="J40" s="128"/>
      <c r="K40" s="129"/>
      <c r="L40" s="140"/>
      <c r="M40" s="140"/>
      <c r="N40" s="140"/>
      <c r="O40" s="140"/>
      <c r="P40" s="140"/>
      <c r="Q40" s="140"/>
      <c r="R40" s="140"/>
      <c r="S40" s="140"/>
      <c r="T40" s="140"/>
      <c r="U40" s="140"/>
      <c r="V40" s="140"/>
      <c r="W40" s="140"/>
      <c r="X40" s="140"/>
      <c r="Y40" s="140"/>
      <c r="Z40" s="140"/>
    </row>
    <row r="41" spans="1:26" ht="20.100000000000001" customHeight="1">
      <c r="A41" s="134">
        <v>4</v>
      </c>
      <c r="B41" s="1067" t="s">
        <v>552</v>
      </c>
      <c r="C41" s="879"/>
      <c r="D41" s="879"/>
      <c r="E41" s="879"/>
      <c r="F41" s="1068"/>
      <c r="G41" s="141"/>
      <c r="H41" s="125"/>
      <c r="I41" s="126"/>
      <c r="J41" s="126"/>
      <c r="K41" s="127"/>
      <c r="L41" s="140"/>
      <c r="M41" s="140"/>
      <c r="N41" s="140"/>
      <c r="O41" s="140"/>
      <c r="P41" s="140"/>
      <c r="Q41" s="140"/>
      <c r="R41" s="140"/>
      <c r="S41" s="140"/>
      <c r="T41" s="140"/>
      <c r="U41" s="140"/>
      <c r="V41" s="140"/>
      <c r="W41" s="140"/>
      <c r="X41" s="140"/>
      <c r="Y41" s="140"/>
      <c r="Z41" s="140"/>
    </row>
    <row r="42" spans="1:26" ht="20.100000000000001" customHeight="1">
      <c r="A42" s="121"/>
      <c r="B42" s="1060" t="s">
        <v>553</v>
      </c>
      <c r="C42" s="1061"/>
      <c r="D42" s="1061"/>
      <c r="E42" s="1061"/>
      <c r="F42" s="1062"/>
      <c r="G42" s="142"/>
      <c r="H42" s="136"/>
      <c r="I42" s="137"/>
      <c r="J42" s="137"/>
      <c r="K42" s="138"/>
      <c r="L42" s="140"/>
      <c r="M42" s="140"/>
      <c r="N42" s="140"/>
      <c r="O42" s="140"/>
      <c r="P42" s="140"/>
      <c r="Q42" s="140"/>
      <c r="R42" s="140"/>
      <c r="S42" s="140"/>
      <c r="T42" s="140"/>
      <c r="U42" s="140"/>
      <c r="V42" s="140"/>
      <c r="W42" s="140"/>
      <c r="X42" s="140"/>
      <c r="Y42" s="140"/>
      <c r="Z42" s="140"/>
    </row>
    <row r="43" spans="1:26" ht="20.100000000000001" customHeight="1">
      <c r="A43" s="121"/>
      <c r="B43" s="1060" t="s">
        <v>554</v>
      </c>
      <c r="C43" s="1061"/>
      <c r="D43" s="1061"/>
      <c r="E43" s="1061"/>
      <c r="F43" s="1062"/>
      <c r="G43" s="147"/>
      <c r="H43" s="136"/>
      <c r="I43" s="137"/>
      <c r="J43" s="137"/>
      <c r="K43" s="138"/>
      <c r="L43" s="140"/>
      <c r="M43" s="140"/>
      <c r="N43" s="140"/>
      <c r="O43" s="140"/>
      <c r="P43" s="140"/>
      <c r="Q43" s="140"/>
      <c r="R43" s="140"/>
      <c r="S43" s="140"/>
      <c r="T43" s="140"/>
      <c r="U43" s="140"/>
      <c r="V43" s="140"/>
      <c r="W43" s="140"/>
      <c r="X43" s="140"/>
      <c r="Y43" s="140"/>
      <c r="Z43" s="140"/>
    </row>
    <row r="44" spans="1:26" ht="20.100000000000001" customHeight="1">
      <c r="A44" s="121"/>
      <c r="B44" s="1060" t="str">
        <f>IF('Final Statement'!M19&gt;0,"Provident Fund","")</f>
        <v/>
      </c>
      <c r="C44" s="1061"/>
      <c r="D44" s="1061"/>
      <c r="E44" s="1061"/>
      <c r="F44" s="1062"/>
      <c r="G44" s="146" t="str">
        <f>IF('Final Statement'!M19=0,"",'Final Statement'!M19)</f>
        <v/>
      </c>
      <c r="H44" s="1063" t="str">
        <f>IF(G44="","","Salary Deduction")</f>
        <v/>
      </c>
      <c r="I44" s="1064"/>
      <c r="J44" s="1064"/>
      <c r="K44" s="1065"/>
      <c r="L44" s="140"/>
      <c r="M44" s="140"/>
      <c r="N44" s="140"/>
      <c r="O44" s="140"/>
      <c r="P44" s="140"/>
      <c r="Q44" s="140"/>
      <c r="R44" s="140"/>
      <c r="S44" s="140"/>
      <c r="T44" s="140"/>
      <c r="U44" s="140"/>
      <c r="V44" s="140"/>
      <c r="W44" s="140"/>
      <c r="X44" s="140"/>
      <c r="Y44" s="140"/>
      <c r="Z44" s="140"/>
    </row>
    <row r="45" spans="1:26" ht="20.100000000000001" customHeight="1">
      <c r="A45" s="121"/>
      <c r="B45" s="1060" t="str">
        <f>IF('Final Statement'!M20&gt;0,"S L I","")</f>
        <v/>
      </c>
      <c r="C45" s="1061"/>
      <c r="D45" s="1061"/>
      <c r="E45" s="1061"/>
      <c r="F45" s="1062"/>
      <c r="G45" s="146" t="str">
        <f>IF('Final Statement'!M20=0,"",'Final Statement'!M20)</f>
        <v/>
      </c>
      <c r="H45" s="1063" t="str">
        <f t="shared" ref="H45:H46" si="0">IF(G45="","","Salary Deduction")</f>
        <v/>
      </c>
      <c r="I45" s="1064"/>
      <c r="J45" s="1064"/>
      <c r="K45" s="1065"/>
      <c r="L45" s="140"/>
      <c r="M45" s="140"/>
      <c r="N45" s="140"/>
      <c r="O45" s="140"/>
      <c r="P45" s="140"/>
      <c r="Q45" s="140"/>
      <c r="R45" s="140"/>
      <c r="S45" s="140"/>
      <c r="T45" s="140"/>
      <c r="U45" s="140"/>
      <c r="V45" s="140"/>
      <c r="W45" s="140"/>
      <c r="X45" s="140"/>
      <c r="Y45" s="140"/>
      <c r="Z45" s="140"/>
    </row>
    <row r="46" spans="1:26" ht="20.100000000000001" customHeight="1">
      <c r="A46" s="121"/>
      <c r="B46" s="1060" t="str">
        <f>IF('Final Statement'!M21&gt;0,"G I S","")</f>
        <v/>
      </c>
      <c r="C46" s="1061"/>
      <c r="D46" s="1061"/>
      <c r="E46" s="1061"/>
      <c r="F46" s="1062"/>
      <c r="G46" s="146" t="str">
        <f>IF('Final Statement'!M21=0,"",'Final Statement'!M21)</f>
        <v/>
      </c>
      <c r="H46" s="1063" t="str">
        <f t="shared" si="0"/>
        <v/>
      </c>
      <c r="I46" s="1064"/>
      <c r="J46" s="1064"/>
      <c r="K46" s="1065"/>
      <c r="L46" s="140"/>
      <c r="M46" s="140"/>
      <c r="N46" s="140"/>
      <c r="O46" s="140"/>
      <c r="P46" s="140"/>
      <c r="Q46" s="140"/>
      <c r="R46" s="140"/>
      <c r="S46" s="140"/>
      <c r="T46" s="140"/>
      <c r="U46" s="140"/>
      <c r="V46" s="140"/>
      <c r="W46" s="140"/>
      <c r="X46" s="140"/>
      <c r="Y46" s="140"/>
      <c r="Z46" s="140"/>
    </row>
    <row r="47" spans="1:26" ht="20.100000000000001" customHeight="1">
      <c r="A47" s="121"/>
      <c r="B47" s="1060" t="str">
        <f>IF('Final Statement'!M22&gt;0,'Final Statement'!B22,"")</f>
        <v/>
      </c>
      <c r="C47" s="1061"/>
      <c r="D47" s="1061"/>
      <c r="E47" s="1061"/>
      <c r="F47" s="1062"/>
      <c r="G47" s="146" t="str">
        <f>IF('Final Statement'!M22=0,"",'Final Statement'!M22)</f>
        <v/>
      </c>
      <c r="H47" s="1057"/>
      <c r="I47" s="1058"/>
      <c r="J47" s="1058"/>
      <c r="K47" s="1059"/>
      <c r="L47" s="140"/>
      <c r="M47" s="140"/>
      <c r="N47" s="140"/>
      <c r="O47" s="140"/>
      <c r="P47" s="140"/>
      <c r="Q47" s="140"/>
      <c r="R47" s="140"/>
      <c r="S47" s="140"/>
      <c r="T47" s="140"/>
      <c r="U47" s="140"/>
      <c r="V47" s="140"/>
      <c r="W47" s="140"/>
      <c r="X47" s="140"/>
      <c r="Y47" s="140"/>
      <c r="Z47" s="140"/>
    </row>
    <row r="48" spans="1:26" ht="20.100000000000001" customHeight="1">
      <c r="A48" s="121"/>
      <c r="B48" s="1060" t="str">
        <f>IF('Final Statement'!M23&gt;0,'Final Statement'!B23,"")</f>
        <v/>
      </c>
      <c r="C48" s="1061"/>
      <c r="D48" s="1061"/>
      <c r="E48" s="1061"/>
      <c r="F48" s="1062"/>
      <c r="G48" s="146" t="str">
        <f>IF('Final Statement'!M23=0,"",'Final Statement'!M23)</f>
        <v/>
      </c>
      <c r="H48" s="1057"/>
      <c r="I48" s="1058"/>
      <c r="J48" s="1058"/>
      <c r="K48" s="1059"/>
      <c r="L48" s="140"/>
      <c r="M48" s="140"/>
      <c r="N48" s="140"/>
      <c r="O48" s="140"/>
      <c r="P48" s="140"/>
      <c r="Q48" s="140"/>
      <c r="R48" s="140"/>
      <c r="S48" s="140"/>
      <c r="T48" s="140"/>
      <c r="U48" s="140"/>
      <c r="V48" s="140"/>
      <c r="W48" s="140"/>
      <c r="X48" s="140"/>
      <c r="Y48" s="140"/>
      <c r="Z48" s="140"/>
    </row>
    <row r="49" spans="1:26" ht="20.100000000000001" customHeight="1">
      <c r="A49" s="121"/>
      <c r="B49" s="1060" t="str">
        <f>IF('Final Statement'!M24&gt;0,"Life Insurance Premium","")</f>
        <v/>
      </c>
      <c r="C49" s="1061"/>
      <c r="D49" s="1061"/>
      <c r="E49" s="1061"/>
      <c r="F49" s="1062"/>
      <c r="G49" s="146" t="str">
        <f>IF('Final Statement'!M24=0,"",'Final Statement'!M24)</f>
        <v/>
      </c>
      <c r="H49" s="1057"/>
      <c r="I49" s="1058"/>
      <c r="J49" s="1058"/>
      <c r="K49" s="1059"/>
      <c r="L49" s="140"/>
      <c r="M49" s="140"/>
      <c r="N49" s="140"/>
      <c r="O49" s="140"/>
      <c r="P49" s="140"/>
      <c r="Q49" s="140"/>
      <c r="R49" s="140"/>
      <c r="S49" s="140"/>
      <c r="T49" s="140"/>
      <c r="U49" s="140"/>
      <c r="V49" s="140"/>
      <c r="W49" s="140"/>
      <c r="X49" s="140"/>
      <c r="Y49" s="140"/>
      <c r="Z49" s="140"/>
    </row>
    <row r="50" spans="1:26" ht="20.100000000000001" customHeight="1">
      <c r="A50" s="121"/>
      <c r="B50" s="1060" t="str">
        <f>IF('Final Statement'!M25&gt;0,"Tution Fees","")</f>
        <v/>
      </c>
      <c r="C50" s="1061"/>
      <c r="D50" s="1061"/>
      <c r="E50" s="1061"/>
      <c r="F50" s="1062"/>
      <c r="G50" s="146" t="str">
        <f>IF('Final Statement'!M25=0,"",'Final Statement'!M25)</f>
        <v/>
      </c>
      <c r="H50" s="1057"/>
      <c r="I50" s="1058"/>
      <c r="J50" s="1058"/>
      <c r="K50" s="1059"/>
      <c r="L50" s="140"/>
      <c r="M50" s="140"/>
      <c r="N50" s="140"/>
      <c r="O50" s="140"/>
      <c r="P50" s="140"/>
      <c r="Q50" s="140"/>
      <c r="R50" s="140"/>
      <c r="S50" s="140"/>
      <c r="T50" s="140"/>
      <c r="U50" s="140"/>
      <c r="V50" s="140"/>
      <c r="W50" s="140"/>
      <c r="X50" s="140"/>
      <c r="Y50" s="140"/>
      <c r="Z50" s="140"/>
    </row>
    <row r="51" spans="1:26" ht="20.100000000000001" customHeight="1">
      <c r="A51" s="121"/>
      <c r="B51" s="1060" t="str">
        <f>IF('Final Statement'!M26&gt;0,"Principal part of housing loan payment","")</f>
        <v/>
      </c>
      <c r="C51" s="1061"/>
      <c r="D51" s="1061"/>
      <c r="E51" s="1061"/>
      <c r="F51" s="1062"/>
      <c r="G51" s="146" t="str">
        <f>IF('Final Statement'!M26=0,"",'Final Statement'!M26)</f>
        <v/>
      </c>
      <c r="H51" s="1057"/>
      <c r="I51" s="1058"/>
      <c r="J51" s="1058"/>
      <c r="K51" s="1059"/>
      <c r="L51" s="140"/>
      <c r="M51" s="140"/>
      <c r="N51" s="140"/>
      <c r="O51" s="140"/>
      <c r="P51" s="140"/>
      <c r="Q51" s="140"/>
      <c r="R51" s="140"/>
      <c r="S51" s="140"/>
      <c r="T51" s="140"/>
      <c r="U51" s="140"/>
      <c r="V51" s="140"/>
      <c r="W51" s="140"/>
      <c r="X51" s="140"/>
      <c r="Y51" s="140"/>
      <c r="Z51" s="140"/>
    </row>
    <row r="52" spans="1:26" ht="20.100000000000001" customHeight="1">
      <c r="A52" s="121"/>
      <c r="B52" s="1060" t="str">
        <f>IF('Final Statement'!M27&gt;0,'Final Statement'!B27,"")</f>
        <v/>
      </c>
      <c r="C52" s="1061"/>
      <c r="D52" s="1061"/>
      <c r="E52" s="1061"/>
      <c r="F52" s="1062"/>
      <c r="G52" s="146" t="str">
        <f>IF('Final Statement'!M27=0,"",'Final Statement'!M27)</f>
        <v/>
      </c>
      <c r="H52" s="1057"/>
      <c r="I52" s="1058"/>
      <c r="J52" s="1058"/>
      <c r="K52" s="1059"/>
      <c r="L52" s="140"/>
      <c r="M52" s="140"/>
      <c r="N52" s="140"/>
      <c r="O52" s="140"/>
      <c r="P52" s="140"/>
      <c r="Q52" s="140"/>
      <c r="R52" s="140"/>
      <c r="S52" s="140"/>
      <c r="T52" s="140"/>
      <c r="U52" s="140"/>
      <c r="V52" s="140"/>
      <c r="W52" s="140"/>
      <c r="X52" s="140"/>
      <c r="Y52" s="140"/>
      <c r="Z52" s="140"/>
    </row>
    <row r="53" spans="1:26" s="43" customFormat="1" ht="20.100000000000001" customHeight="1">
      <c r="A53" s="121"/>
      <c r="B53" s="1060" t="str">
        <f>IF('Final Statement'!M28&gt;0,'Final Statement'!B28,"")</f>
        <v/>
      </c>
      <c r="C53" s="1061"/>
      <c r="D53" s="1061"/>
      <c r="E53" s="1061"/>
      <c r="F53" s="1062"/>
      <c r="G53" s="146" t="str">
        <f>IF('Final Statement'!M28=0,"",'Final Statement'!M28)</f>
        <v/>
      </c>
      <c r="H53" s="1057"/>
      <c r="I53" s="1058"/>
      <c r="J53" s="1058"/>
      <c r="K53" s="1059"/>
      <c r="L53" s="140"/>
      <c r="M53" s="140"/>
      <c r="N53" s="140"/>
      <c r="O53" s="140"/>
      <c r="P53" s="140"/>
      <c r="Q53" s="140"/>
      <c r="R53" s="140"/>
      <c r="S53" s="140"/>
      <c r="T53" s="140"/>
      <c r="U53" s="140"/>
      <c r="V53" s="140"/>
      <c r="W53" s="140"/>
      <c r="X53" s="140"/>
      <c r="Y53" s="140"/>
      <c r="Z53" s="140"/>
    </row>
    <row r="54" spans="1:26" ht="20.100000000000001" customHeight="1">
      <c r="A54" s="121"/>
      <c r="B54" s="1060" t="s">
        <v>555</v>
      </c>
      <c r="C54" s="1061"/>
      <c r="D54" s="1061"/>
      <c r="E54" s="1061"/>
      <c r="F54" s="1062"/>
      <c r="G54" s="146"/>
      <c r="H54" s="1057"/>
      <c r="I54" s="1058"/>
      <c r="J54" s="1058"/>
      <c r="K54" s="1059"/>
      <c r="L54" s="140"/>
      <c r="M54" s="140"/>
      <c r="N54" s="140"/>
      <c r="O54" s="140"/>
      <c r="P54" s="140"/>
      <c r="Q54" s="140"/>
      <c r="R54" s="140"/>
      <c r="S54" s="140"/>
      <c r="T54" s="140"/>
      <c r="U54" s="140"/>
      <c r="V54" s="140"/>
      <c r="W54" s="140"/>
      <c r="X54" s="140"/>
      <c r="Y54" s="140"/>
      <c r="Z54" s="140"/>
    </row>
    <row r="55" spans="1:26" ht="20.100000000000001" customHeight="1">
      <c r="A55" s="121"/>
      <c r="B55" s="1060" t="s">
        <v>556</v>
      </c>
      <c r="C55" s="1061"/>
      <c r="D55" s="1061"/>
      <c r="E55" s="1061"/>
      <c r="F55" s="1062"/>
      <c r="G55" s="146" t="str">
        <f>IF(DATA!O22=0,"",DATA!O22)</f>
        <v/>
      </c>
      <c r="H55" s="1057"/>
      <c r="I55" s="1058"/>
      <c r="J55" s="1058"/>
      <c r="K55" s="1059"/>
      <c r="L55" s="140"/>
      <c r="M55" s="140"/>
      <c r="N55" s="140"/>
      <c r="O55" s="140"/>
      <c r="P55" s="140"/>
      <c r="Q55" s="140"/>
      <c r="R55" s="140"/>
      <c r="S55" s="140"/>
      <c r="T55" s="140"/>
      <c r="U55" s="140"/>
      <c r="V55" s="140"/>
      <c r="W55" s="140"/>
      <c r="X55" s="140"/>
      <c r="Y55" s="140"/>
      <c r="Z55" s="140"/>
    </row>
    <row r="56" spans="1:26" ht="20.100000000000001" customHeight="1">
      <c r="A56" s="135"/>
      <c r="B56" s="1067" t="s">
        <v>557</v>
      </c>
      <c r="C56" s="879"/>
      <c r="D56" s="879"/>
      <c r="E56" s="879"/>
      <c r="F56" s="1068"/>
      <c r="G56" s="148"/>
      <c r="H56" s="125"/>
      <c r="I56" s="126"/>
      <c r="J56" s="126"/>
      <c r="K56" s="127"/>
      <c r="L56" s="140"/>
      <c r="M56" s="140"/>
      <c r="N56" s="140"/>
      <c r="O56" s="140"/>
      <c r="P56" s="140"/>
      <c r="Q56" s="140"/>
      <c r="R56" s="140"/>
      <c r="S56" s="140"/>
      <c r="T56" s="140"/>
      <c r="U56" s="140"/>
      <c r="V56" s="140"/>
      <c r="W56" s="140"/>
      <c r="X56" s="140"/>
      <c r="Y56" s="140"/>
      <c r="Z56" s="140"/>
    </row>
    <row r="57" spans="1:26" ht="20.100000000000001" customHeight="1">
      <c r="A57" s="121"/>
      <c r="B57" s="1060" t="s">
        <v>558</v>
      </c>
      <c r="C57" s="1061"/>
      <c r="D57" s="1061"/>
      <c r="E57" s="1061"/>
      <c r="F57" s="1062"/>
      <c r="G57" s="147"/>
      <c r="H57" s="136"/>
      <c r="I57" s="137"/>
      <c r="J57" s="137"/>
      <c r="K57" s="138"/>
      <c r="L57" s="140"/>
      <c r="M57" s="140"/>
      <c r="N57" s="140"/>
      <c r="O57" s="140"/>
      <c r="P57" s="140"/>
      <c r="Q57" s="140"/>
      <c r="R57" s="140"/>
      <c r="S57" s="140"/>
      <c r="T57" s="140"/>
      <c r="U57" s="140"/>
      <c r="V57" s="140"/>
      <c r="W57" s="140"/>
      <c r="X57" s="140"/>
      <c r="Y57" s="140"/>
      <c r="Z57" s="140"/>
    </row>
    <row r="58" spans="1:26" s="43" customFormat="1" ht="20.100000000000001" customHeight="1">
      <c r="A58" s="121"/>
      <c r="B58" s="1060" t="str">
        <f>IF('Final Statement'!M33&gt;0,"80D - Medical Insurance Premium","")</f>
        <v/>
      </c>
      <c r="C58" s="1061"/>
      <c r="D58" s="1061"/>
      <c r="E58" s="1061"/>
      <c r="F58" s="1062"/>
      <c r="G58" s="147" t="str">
        <f>IF('Final Statement'!M33=0,"",'Final Statement'!M33)</f>
        <v/>
      </c>
      <c r="H58" s="1051"/>
      <c r="I58" s="1052"/>
      <c r="J58" s="1052"/>
      <c r="K58" s="1053"/>
      <c r="L58" s="140"/>
      <c r="M58" s="140"/>
      <c r="N58" s="140"/>
      <c r="O58" s="140"/>
      <c r="P58" s="140"/>
      <c r="Q58" s="140"/>
      <c r="R58" s="140"/>
      <c r="S58" s="140"/>
      <c r="T58" s="140"/>
      <c r="U58" s="140"/>
      <c r="V58" s="140"/>
      <c r="W58" s="140"/>
      <c r="X58" s="140"/>
      <c r="Y58" s="140"/>
      <c r="Z58" s="140"/>
    </row>
    <row r="59" spans="1:26" s="43" customFormat="1" ht="20.100000000000001" customHeight="1">
      <c r="A59" s="121"/>
      <c r="B59" s="1060" t="str">
        <f>IF('Final Statement'!M34&gt;0,"80DD- For handicapped dependents","")</f>
        <v/>
      </c>
      <c r="C59" s="1061"/>
      <c r="D59" s="1061"/>
      <c r="E59" s="1061"/>
      <c r="F59" s="1062"/>
      <c r="G59" s="147" t="str">
        <f>IF('Final Statement'!M34=0,"",'Final Statement'!M34)</f>
        <v/>
      </c>
      <c r="H59" s="1051"/>
      <c r="I59" s="1052"/>
      <c r="J59" s="1052"/>
      <c r="K59" s="1053"/>
      <c r="L59" s="140"/>
      <c r="M59" s="140"/>
      <c r="N59" s="140"/>
      <c r="O59" s="140"/>
      <c r="P59" s="140"/>
      <c r="Q59" s="140"/>
      <c r="R59" s="140"/>
      <c r="S59" s="140"/>
      <c r="T59" s="140"/>
      <c r="U59" s="140"/>
      <c r="V59" s="140"/>
      <c r="W59" s="140"/>
      <c r="X59" s="140"/>
      <c r="Y59" s="140"/>
      <c r="Z59" s="140"/>
    </row>
    <row r="60" spans="1:26" s="43" customFormat="1" ht="20.100000000000001" customHeight="1">
      <c r="A60" s="121"/>
      <c r="B60" s="1060" t="str">
        <f>IF('Final Statement'!M35&gt;0,"80 DDB- For Treatment of specified deceases","")</f>
        <v/>
      </c>
      <c r="C60" s="1061"/>
      <c r="D60" s="1061"/>
      <c r="E60" s="1061"/>
      <c r="F60" s="1062"/>
      <c r="G60" s="147" t="str">
        <f>IF('Final Statement'!M35=0,"",'Final Statement'!M35)</f>
        <v/>
      </c>
      <c r="H60" s="1051"/>
      <c r="I60" s="1052"/>
      <c r="J60" s="1052"/>
      <c r="K60" s="1053"/>
      <c r="L60" s="140"/>
      <c r="M60" s="140"/>
      <c r="N60" s="140"/>
      <c r="O60" s="140"/>
      <c r="P60" s="140"/>
      <c r="Q60" s="140"/>
      <c r="R60" s="140"/>
      <c r="S60" s="140"/>
      <c r="T60" s="140"/>
      <c r="U60" s="140"/>
      <c r="V60" s="140"/>
      <c r="W60" s="140"/>
      <c r="X60" s="140"/>
      <c r="Y60" s="140"/>
      <c r="Z60" s="140"/>
    </row>
    <row r="61" spans="1:26" s="43" customFormat="1" ht="20.100000000000001" customHeight="1">
      <c r="A61" s="121"/>
      <c r="B61" s="1060" t="str">
        <f>IF('Final Statement'!M36&gt;0,"80G- OKHI Disaster Relief Fund Contribution","")</f>
        <v/>
      </c>
      <c r="C61" s="1061"/>
      <c r="D61" s="1061"/>
      <c r="E61" s="1061"/>
      <c r="F61" s="1062"/>
      <c r="G61" s="147" t="str">
        <f>IF('Final Statement'!M36=0,"",'Final Statement'!M36)</f>
        <v/>
      </c>
      <c r="H61" s="1051"/>
      <c r="I61" s="1052"/>
      <c r="J61" s="1052"/>
      <c r="K61" s="1053"/>
      <c r="L61" s="140"/>
      <c r="M61" s="140"/>
      <c r="N61" s="140"/>
      <c r="O61" s="140"/>
      <c r="P61" s="140"/>
      <c r="Q61" s="140"/>
      <c r="R61" s="140"/>
      <c r="S61" s="140"/>
      <c r="T61" s="140"/>
      <c r="U61" s="140"/>
      <c r="V61" s="140"/>
      <c r="W61" s="140"/>
      <c r="X61" s="140"/>
      <c r="Y61" s="140"/>
      <c r="Z61" s="140"/>
    </row>
    <row r="62" spans="1:26" s="43" customFormat="1" ht="20.100000000000001" customHeight="1">
      <c r="A62" s="121"/>
      <c r="B62" s="1060" t="str">
        <f>IF('Final Statement'!M37&gt;0,'Final Statement'!B37,"")</f>
        <v/>
      </c>
      <c r="C62" s="1061"/>
      <c r="D62" s="1061"/>
      <c r="E62" s="1061"/>
      <c r="F62" s="1062"/>
      <c r="G62" s="147" t="str">
        <f>IF('Final Statement'!M37=0,"",'Final Statement'!M37)</f>
        <v/>
      </c>
      <c r="H62" s="1051"/>
      <c r="I62" s="1052"/>
      <c r="J62" s="1052"/>
      <c r="K62" s="1053"/>
      <c r="L62" s="140"/>
      <c r="M62" s="140"/>
      <c r="N62" s="140"/>
      <c r="O62" s="140"/>
      <c r="P62" s="140"/>
      <c r="Q62" s="140"/>
      <c r="R62" s="140"/>
      <c r="S62" s="140"/>
      <c r="T62" s="140"/>
      <c r="U62" s="140"/>
      <c r="V62" s="140"/>
      <c r="W62" s="140"/>
      <c r="X62" s="140"/>
      <c r="Y62" s="140"/>
      <c r="Z62" s="140"/>
    </row>
    <row r="63" spans="1:26" ht="20.100000000000001" customHeight="1">
      <c r="A63" s="119"/>
      <c r="B63" s="1069" t="str">
        <f>IF('Final Statement'!M38&gt;0,"80 CCD2 - Employers contribution of NPS","")</f>
        <v/>
      </c>
      <c r="C63" s="1070"/>
      <c r="D63" s="1070"/>
      <c r="E63" s="1070"/>
      <c r="F63" s="1071"/>
      <c r="G63" s="149" t="str">
        <f>IF('Final Statement'!M38=0,"",'Final Statement'!M38)</f>
        <v/>
      </c>
      <c r="H63" s="1054"/>
      <c r="I63" s="1055"/>
      <c r="J63" s="1055"/>
      <c r="K63" s="1056"/>
      <c r="L63" s="140"/>
      <c r="M63" s="140"/>
      <c r="N63" s="140"/>
      <c r="O63" s="140"/>
      <c r="P63" s="140"/>
      <c r="Q63" s="140"/>
      <c r="R63" s="140"/>
      <c r="S63" s="140"/>
      <c r="T63" s="140"/>
      <c r="U63" s="140"/>
      <c r="V63" s="140"/>
      <c r="W63" s="140"/>
      <c r="X63" s="140"/>
      <c r="Y63" s="140"/>
      <c r="Z63" s="140"/>
    </row>
    <row r="64" spans="1:26" ht="18" customHeight="1">
      <c r="A64" s="130"/>
      <c r="B64" s="879"/>
      <c r="C64" s="879"/>
      <c r="D64" s="879"/>
      <c r="E64" s="879"/>
      <c r="F64" s="879"/>
      <c r="G64" s="130"/>
      <c r="H64" s="130"/>
      <c r="I64" s="130"/>
      <c r="J64" s="130"/>
      <c r="K64" s="130"/>
      <c r="L64" s="140"/>
      <c r="M64" s="140"/>
      <c r="N64" s="140"/>
      <c r="O64" s="140"/>
      <c r="P64" s="140"/>
      <c r="Q64" s="140"/>
      <c r="R64" s="140"/>
      <c r="S64" s="140"/>
      <c r="T64" s="140"/>
      <c r="U64" s="140"/>
      <c r="V64" s="140"/>
      <c r="W64" s="140"/>
      <c r="X64" s="140"/>
      <c r="Y64" s="140"/>
      <c r="Z64" s="140"/>
    </row>
    <row r="65" spans="1:26" ht="18" customHeight="1">
      <c r="A65" s="1072" t="s">
        <v>328</v>
      </c>
      <c r="B65" s="1072"/>
      <c r="C65" s="1072"/>
      <c r="D65" s="1072"/>
      <c r="E65" s="1072"/>
      <c r="F65" s="1072"/>
      <c r="G65" s="1072"/>
      <c r="H65" s="1072"/>
      <c r="I65" s="1072"/>
      <c r="J65" s="1072"/>
      <c r="K65" s="1072"/>
      <c r="L65" s="140"/>
      <c r="M65" s="140"/>
      <c r="N65" s="140"/>
      <c r="O65" s="140"/>
      <c r="P65" s="140"/>
      <c r="Q65" s="140"/>
      <c r="R65" s="140"/>
      <c r="S65" s="140"/>
      <c r="T65" s="140"/>
      <c r="U65" s="140"/>
      <c r="V65" s="140"/>
      <c r="W65" s="140"/>
      <c r="X65" s="140"/>
      <c r="Y65" s="140"/>
      <c r="Z65" s="140"/>
    </row>
    <row r="66" spans="1:26" ht="11.25" customHeight="1">
      <c r="A66" s="124"/>
      <c r="B66" s="1061"/>
      <c r="C66" s="1061"/>
      <c r="D66" s="1061"/>
      <c r="E66" s="1061"/>
      <c r="F66" s="1061"/>
      <c r="G66" s="124"/>
      <c r="H66" s="124"/>
      <c r="I66" s="124"/>
      <c r="J66" s="124"/>
      <c r="K66" s="124"/>
      <c r="L66" s="140"/>
      <c r="M66" s="140"/>
      <c r="N66" s="140"/>
      <c r="O66" s="140"/>
      <c r="P66" s="140"/>
      <c r="Q66" s="140"/>
      <c r="R66" s="140"/>
      <c r="S66" s="140"/>
      <c r="T66" s="140"/>
      <c r="U66" s="140"/>
      <c r="V66" s="140"/>
      <c r="W66" s="140"/>
      <c r="X66" s="140"/>
      <c r="Y66" s="140"/>
      <c r="Z66" s="140"/>
    </row>
    <row r="67" spans="1:26" ht="23.25" customHeight="1">
      <c r="A67" s="124"/>
      <c r="B67" s="872" t="s">
        <v>559</v>
      </c>
      <c r="C67" s="872"/>
      <c r="D67" s="872"/>
      <c r="E67" s="872"/>
      <c r="F67" s="872"/>
      <c r="G67" s="872"/>
      <c r="H67" s="872"/>
      <c r="I67" s="872"/>
      <c r="J67" s="872"/>
      <c r="K67" s="872"/>
      <c r="L67" s="140"/>
      <c r="M67" s="140"/>
      <c r="N67" s="140"/>
      <c r="O67" s="140"/>
      <c r="P67" s="140"/>
      <c r="Q67" s="140"/>
      <c r="R67" s="140"/>
      <c r="S67" s="140"/>
      <c r="T67" s="140"/>
      <c r="U67" s="140"/>
      <c r="V67" s="140"/>
      <c r="W67" s="140"/>
      <c r="X67" s="140"/>
      <c r="Y67" s="140"/>
      <c r="Z67" s="140"/>
    </row>
    <row r="68" spans="1:26" ht="23.25" customHeight="1">
      <c r="A68" s="1061" t="s">
        <v>560</v>
      </c>
      <c r="B68" s="1061"/>
      <c r="C68" s="1061"/>
      <c r="D68" s="1061"/>
      <c r="E68" s="1061"/>
      <c r="F68" s="1061"/>
      <c r="G68" s="1061"/>
      <c r="H68" s="1061"/>
      <c r="I68" s="1061"/>
      <c r="J68" s="1061"/>
      <c r="K68" s="1061"/>
      <c r="L68" s="140"/>
      <c r="M68" s="140"/>
      <c r="N68" s="140"/>
      <c r="O68" s="140"/>
      <c r="P68" s="140"/>
      <c r="Q68" s="140"/>
      <c r="R68" s="140"/>
      <c r="S68" s="140"/>
      <c r="T68" s="140"/>
      <c r="U68" s="140"/>
      <c r="V68" s="140"/>
      <c r="W68" s="140"/>
      <c r="X68" s="140"/>
      <c r="Y68" s="140"/>
      <c r="Z68" s="140"/>
    </row>
    <row r="69" spans="1:26">
      <c r="A69" s="124"/>
      <c r="B69" s="1061"/>
      <c r="C69" s="1061"/>
      <c r="D69" s="1061"/>
      <c r="E69" s="1061"/>
      <c r="F69" s="1061"/>
      <c r="G69" s="124"/>
      <c r="H69" s="124"/>
      <c r="I69" s="124"/>
      <c r="J69" s="124"/>
      <c r="K69" s="124"/>
      <c r="L69" s="140"/>
      <c r="M69" s="140"/>
      <c r="N69" s="140"/>
      <c r="O69" s="140"/>
      <c r="P69" s="140"/>
      <c r="Q69" s="140"/>
      <c r="R69" s="140"/>
      <c r="S69" s="140"/>
      <c r="T69" s="140"/>
      <c r="U69" s="140"/>
      <c r="V69" s="140"/>
      <c r="W69" s="140"/>
      <c r="X69" s="140"/>
      <c r="Y69" s="140"/>
      <c r="Z69" s="140"/>
    </row>
    <row r="70" spans="1:26">
      <c r="A70" s="124"/>
      <c r="B70" s="1061" t="s">
        <v>561</v>
      </c>
      <c r="C70" s="1061"/>
      <c r="D70" s="1061"/>
      <c r="E70" s="1061"/>
      <c r="F70" s="1061"/>
      <c r="G70" s="124"/>
      <c r="H70" s="124"/>
      <c r="I70" s="124"/>
      <c r="J70" s="124"/>
      <c r="K70" s="124"/>
      <c r="L70" s="140"/>
      <c r="M70" s="140"/>
      <c r="N70" s="140"/>
      <c r="O70" s="140"/>
      <c r="P70" s="140"/>
      <c r="Q70" s="140"/>
      <c r="R70" s="140"/>
      <c r="S70" s="140"/>
      <c r="T70" s="140"/>
      <c r="U70" s="140"/>
      <c r="V70" s="140"/>
      <c r="W70" s="140"/>
      <c r="X70" s="140"/>
      <c r="Y70" s="140"/>
      <c r="Z70" s="140"/>
    </row>
    <row r="71" spans="1:26">
      <c r="A71" s="124"/>
      <c r="B71" s="1061" t="s">
        <v>562</v>
      </c>
      <c r="C71" s="1061"/>
      <c r="D71" s="1061"/>
      <c r="E71" s="1061"/>
      <c r="F71" s="1061"/>
      <c r="G71" s="124"/>
      <c r="H71" s="876" t="s">
        <v>563</v>
      </c>
      <c r="I71" s="876"/>
      <c r="J71" s="876"/>
      <c r="K71" s="876"/>
      <c r="L71" s="140"/>
      <c r="M71" s="140"/>
      <c r="N71" s="140"/>
      <c r="O71" s="140"/>
      <c r="P71" s="140"/>
      <c r="Q71" s="140"/>
      <c r="R71" s="140"/>
      <c r="S71" s="140"/>
      <c r="T71" s="140"/>
      <c r="U71" s="140"/>
      <c r="V71" s="140"/>
      <c r="W71" s="140"/>
      <c r="X71" s="140"/>
      <c r="Y71" s="140"/>
      <c r="Z71" s="140"/>
    </row>
    <row r="72" spans="1:26" ht="36" customHeight="1">
      <c r="A72" s="124"/>
      <c r="B72" s="1061"/>
      <c r="C72" s="1061"/>
      <c r="D72" s="1061"/>
      <c r="E72" s="1061"/>
      <c r="F72" s="1061"/>
      <c r="G72" s="124"/>
      <c r="H72" s="124"/>
      <c r="I72" s="124"/>
      <c r="J72" s="124"/>
      <c r="K72" s="124"/>
      <c r="L72" s="140"/>
      <c r="M72" s="140"/>
      <c r="N72" s="140"/>
      <c r="O72" s="140"/>
      <c r="P72" s="140"/>
      <c r="Q72" s="140"/>
      <c r="R72" s="140"/>
      <c r="S72" s="140"/>
      <c r="T72" s="140"/>
      <c r="U72" s="140"/>
      <c r="V72" s="140"/>
      <c r="W72" s="140"/>
      <c r="X72" s="140"/>
      <c r="Y72" s="140"/>
      <c r="Z72" s="140"/>
    </row>
    <row r="73" spans="1:26">
      <c r="A73" s="124"/>
      <c r="B73" s="1061" t="s">
        <v>564</v>
      </c>
      <c r="C73" s="1061"/>
      <c r="D73" s="1061"/>
      <c r="E73" s="1061"/>
      <c r="F73" s="1061"/>
      <c r="G73" s="1061" t="s">
        <v>565</v>
      </c>
      <c r="H73" s="1061"/>
      <c r="I73" s="1061"/>
      <c r="J73" s="1061"/>
      <c r="K73" s="1061"/>
      <c r="L73" s="140"/>
      <c r="M73" s="140"/>
      <c r="N73" s="140"/>
      <c r="O73" s="140"/>
      <c r="P73" s="140"/>
      <c r="Q73" s="140"/>
      <c r="R73" s="140"/>
      <c r="S73" s="140"/>
      <c r="T73" s="140"/>
      <c r="U73" s="140"/>
      <c r="V73" s="140"/>
      <c r="W73" s="140"/>
      <c r="X73" s="140"/>
      <c r="Y73" s="140"/>
      <c r="Z73" s="140"/>
    </row>
    <row r="74" spans="1:26">
      <c r="A74" s="124"/>
      <c r="B74" s="1061"/>
      <c r="C74" s="1061"/>
      <c r="D74" s="1061"/>
      <c r="E74" s="1061"/>
      <c r="F74" s="1061"/>
      <c r="G74" s="124"/>
      <c r="H74" s="124"/>
      <c r="I74" s="124"/>
      <c r="J74" s="124"/>
      <c r="K74" s="124"/>
      <c r="L74" s="140"/>
      <c r="M74" s="140"/>
      <c r="N74" s="140"/>
      <c r="O74" s="140"/>
      <c r="P74" s="140"/>
      <c r="Q74" s="140"/>
      <c r="R74" s="140"/>
      <c r="S74" s="140"/>
      <c r="T74" s="140"/>
      <c r="U74" s="140"/>
      <c r="V74" s="140"/>
      <c r="W74" s="140"/>
      <c r="X74" s="140"/>
      <c r="Y74" s="140"/>
      <c r="Z74" s="140"/>
    </row>
    <row r="75" spans="1:26">
      <c r="A75" s="124"/>
      <c r="B75" s="1061"/>
      <c r="C75" s="1061"/>
      <c r="D75" s="1061"/>
      <c r="E75" s="1061"/>
      <c r="F75" s="1061"/>
      <c r="G75" s="124"/>
      <c r="H75" s="124"/>
      <c r="I75" s="124"/>
      <c r="J75" s="124"/>
      <c r="K75" s="124"/>
      <c r="L75" s="140"/>
      <c r="M75" s="140"/>
      <c r="N75" s="140"/>
      <c r="O75" s="140"/>
      <c r="P75" s="140"/>
      <c r="Q75" s="140"/>
      <c r="R75" s="140"/>
      <c r="S75" s="140"/>
      <c r="T75" s="140"/>
      <c r="U75" s="140"/>
      <c r="V75" s="140"/>
      <c r="W75" s="140"/>
      <c r="X75" s="140"/>
      <c r="Y75" s="140"/>
      <c r="Z75" s="140"/>
    </row>
    <row r="76" spans="1:26">
      <c r="A76" s="124"/>
      <c r="B76" s="1061"/>
      <c r="C76" s="1061"/>
      <c r="D76" s="1061"/>
      <c r="E76" s="1061"/>
      <c r="F76" s="1061"/>
      <c r="G76" s="124"/>
      <c r="H76" s="124"/>
      <c r="I76" s="124"/>
      <c r="J76" s="124"/>
      <c r="K76" s="124"/>
      <c r="L76" s="140"/>
      <c r="M76" s="140"/>
      <c r="N76" s="140"/>
      <c r="O76" s="140"/>
      <c r="P76" s="140"/>
      <c r="Q76" s="140"/>
      <c r="R76" s="140"/>
      <c r="S76" s="140"/>
      <c r="T76" s="140"/>
      <c r="U76" s="140"/>
      <c r="V76" s="140"/>
      <c r="W76" s="140"/>
      <c r="X76" s="140"/>
      <c r="Y76" s="140"/>
      <c r="Z76" s="140"/>
    </row>
    <row r="77" spans="1:26">
      <c r="A77" s="140"/>
      <c r="B77" s="1066"/>
      <c r="C77" s="1066"/>
      <c r="D77" s="1066"/>
      <c r="E77" s="1066"/>
      <c r="F77" s="1066"/>
      <c r="G77" s="140"/>
      <c r="H77" s="140"/>
      <c r="I77" s="140"/>
      <c r="J77" s="140"/>
      <c r="K77" s="140"/>
      <c r="L77" s="140"/>
      <c r="M77" s="140"/>
      <c r="N77" s="140"/>
      <c r="O77" s="140"/>
      <c r="P77" s="140"/>
      <c r="Q77" s="140"/>
      <c r="R77" s="140"/>
      <c r="S77" s="140"/>
      <c r="T77" s="140"/>
      <c r="U77" s="140"/>
      <c r="V77" s="140"/>
      <c r="W77" s="140"/>
      <c r="X77" s="140"/>
      <c r="Y77" s="140"/>
      <c r="Z77" s="140"/>
    </row>
    <row r="78" spans="1:26">
      <c r="A78" s="140"/>
      <c r="B78" s="1066"/>
      <c r="C78" s="1066"/>
      <c r="D78" s="1066"/>
      <c r="E78" s="1066"/>
      <c r="F78" s="1066"/>
      <c r="G78" s="140"/>
      <c r="H78" s="140"/>
      <c r="I78" s="140"/>
      <c r="J78" s="140"/>
      <c r="K78" s="140"/>
      <c r="L78" s="140"/>
      <c r="M78" s="140"/>
      <c r="N78" s="140"/>
      <c r="O78" s="140"/>
      <c r="P78" s="140"/>
      <c r="Q78" s="140"/>
      <c r="R78" s="140"/>
      <c r="S78" s="140"/>
      <c r="T78" s="140"/>
      <c r="U78" s="140"/>
      <c r="V78" s="140"/>
      <c r="W78" s="140"/>
      <c r="X78" s="140"/>
      <c r="Y78" s="140"/>
      <c r="Z78" s="140"/>
    </row>
    <row r="79" spans="1:26">
      <c r="A79" s="140"/>
      <c r="B79" s="1066"/>
      <c r="C79" s="1066"/>
      <c r="D79" s="1066"/>
      <c r="E79" s="1066"/>
      <c r="F79" s="1066"/>
      <c r="G79" s="140"/>
      <c r="H79" s="140"/>
      <c r="I79" s="140"/>
      <c r="J79" s="140"/>
      <c r="K79" s="140"/>
      <c r="L79" s="140"/>
      <c r="M79" s="140"/>
      <c r="N79" s="140"/>
      <c r="O79" s="140"/>
      <c r="P79" s="140"/>
      <c r="Q79" s="140"/>
      <c r="R79" s="140"/>
      <c r="S79" s="140"/>
      <c r="T79" s="140"/>
      <c r="U79" s="140"/>
      <c r="V79" s="140"/>
      <c r="W79" s="140"/>
      <c r="X79" s="140"/>
      <c r="Y79" s="140"/>
      <c r="Z79" s="140"/>
    </row>
    <row r="80" spans="1:26">
      <c r="A80" s="140"/>
      <c r="B80" s="1066"/>
      <c r="C80" s="1066"/>
      <c r="D80" s="1066"/>
      <c r="E80" s="1066"/>
      <c r="F80" s="1066"/>
      <c r="G80" s="140"/>
      <c r="H80" s="140"/>
      <c r="I80" s="140"/>
      <c r="J80" s="140"/>
      <c r="K80" s="140"/>
      <c r="L80" s="140"/>
      <c r="M80" s="140"/>
      <c r="N80" s="140"/>
      <c r="O80" s="140"/>
      <c r="P80" s="140"/>
      <c r="Q80" s="140"/>
      <c r="R80" s="140"/>
      <c r="S80" s="140"/>
      <c r="T80" s="140"/>
      <c r="U80" s="140"/>
      <c r="V80" s="140"/>
      <c r="W80" s="140"/>
      <c r="X80" s="140"/>
      <c r="Y80" s="140"/>
      <c r="Z80" s="140"/>
    </row>
    <row r="81" spans="1:26">
      <c r="A81" s="140"/>
      <c r="B81" s="1066"/>
      <c r="C81" s="1066"/>
      <c r="D81" s="1066"/>
      <c r="E81" s="1066"/>
      <c r="F81" s="1066"/>
      <c r="G81" s="140"/>
      <c r="H81" s="140"/>
      <c r="I81" s="140"/>
      <c r="J81" s="140"/>
      <c r="K81" s="140"/>
      <c r="L81" s="140"/>
      <c r="M81" s="140"/>
      <c r="N81" s="140"/>
      <c r="O81" s="140"/>
      <c r="P81" s="140"/>
      <c r="Q81" s="140"/>
      <c r="R81" s="140"/>
      <c r="S81" s="140"/>
      <c r="T81" s="140"/>
      <c r="U81" s="140"/>
      <c r="V81" s="140"/>
      <c r="W81" s="140"/>
      <c r="X81" s="140"/>
      <c r="Y81" s="140"/>
      <c r="Z81" s="140"/>
    </row>
    <row r="82" spans="1:26">
      <c r="A82" s="140"/>
      <c r="B82" s="1066"/>
      <c r="C82" s="1066"/>
      <c r="D82" s="1066"/>
      <c r="E82" s="1066"/>
      <c r="F82" s="1066"/>
      <c r="G82" s="140"/>
      <c r="H82" s="140"/>
      <c r="I82" s="140"/>
      <c r="J82" s="140"/>
      <c r="K82" s="140"/>
      <c r="L82" s="140"/>
      <c r="M82" s="140"/>
      <c r="N82" s="140"/>
      <c r="O82" s="140"/>
      <c r="P82" s="140"/>
      <c r="Q82" s="140"/>
      <c r="R82" s="140"/>
      <c r="S82" s="140"/>
      <c r="T82" s="140"/>
      <c r="U82" s="140"/>
      <c r="V82" s="140"/>
      <c r="W82" s="140"/>
      <c r="X82" s="140"/>
      <c r="Y82" s="140"/>
      <c r="Z82" s="140"/>
    </row>
    <row r="83" spans="1:26">
      <c r="A83" s="140"/>
      <c r="B83" s="1066"/>
      <c r="C83" s="1066"/>
      <c r="D83" s="1066"/>
      <c r="E83" s="1066"/>
      <c r="F83" s="1066"/>
      <c r="G83" s="140"/>
      <c r="H83" s="140"/>
      <c r="I83" s="140"/>
      <c r="J83" s="140"/>
      <c r="K83" s="140"/>
      <c r="L83" s="140"/>
      <c r="M83" s="140"/>
      <c r="N83" s="140"/>
      <c r="O83" s="140"/>
      <c r="P83" s="140"/>
      <c r="Q83" s="140"/>
      <c r="R83" s="140"/>
      <c r="S83" s="140"/>
      <c r="T83" s="140"/>
      <c r="U83" s="140"/>
      <c r="V83" s="140"/>
      <c r="W83" s="140"/>
      <c r="X83" s="140"/>
      <c r="Y83" s="140"/>
      <c r="Z83" s="140"/>
    </row>
    <row r="84" spans="1:26">
      <c r="A84" s="140"/>
      <c r="B84" s="1066"/>
      <c r="C84" s="1066"/>
      <c r="D84" s="1066"/>
      <c r="E84" s="1066"/>
      <c r="F84" s="1066"/>
      <c r="G84" s="140"/>
      <c r="H84" s="140"/>
      <c r="I84" s="140"/>
      <c r="J84" s="140"/>
      <c r="K84" s="140"/>
      <c r="L84" s="140"/>
      <c r="M84" s="140"/>
      <c r="N84" s="140"/>
      <c r="O84" s="140"/>
      <c r="P84" s="140"/>
      <c r="Q84" s="140"/>
      <c r="R84" s="140"/>
      <c r="S84" s="140"/>
      <c r="T84" s="140"/>
      <c r="U84" s="140"/>
      <c r="V84" s="140"/>
      <c r="W84" s="140"/>
      <c r="X84" s="140"/>
      <c r="Y84" s="140"/>
      <c r="Z84" s="140"/>
    </row>
    <row r="85" spans="1:26">
      <c r="A85" s="140"/>
      <c r="B85" s="1066"/>
      <c r="C85" s="1066"/>
      <c r="D85" s="1066"/>
      <c r="E85" s="1066"/>
      <c r="F85" s="1066"/>
      <c r="G85" s="140"/>
      <c r="H85" s="140"/>
      <c r="I85" s="140"/>
      <c r="J85" s="140"/>
      <c r="K85" s="140"/>
      <c r="L85" s="140"/>
      <c r="M85" s="140"/>
      <c r="N85" s="140"/>
      <c r="O85" s="140"/>
      <c r="P85" s="140"/>
      <c r="Q85" s="140"/>
      <c r="R85" s="140"/>
      <c r="S85" s="140"/>
      <c r="T85" s="140"/>
      <c r="U85" s="140"/>
      <c r="V85" s="140"/>
      <c r="W85" s="140"/>
      <c r="X85" s="140"/>
      <c r="Y85" s="140"/>
      <c r="Z85" s="140"/>
    </row>
    <row r="86" spans="1:26">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row>
    <row r="87" spans="1:26">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row>
    <row r="88" spans="1:26">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row>
    <row r="89" spans="1:26">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row>
    <row r="90" spans="1:26">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row>
    <row r="91" spans="1:26">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row>
    <row r="92" spans="1:26">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row>
    <row r="93" spans="1:26">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row>
    <row r="94" spans="1:26">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row>
    <row r="95" spans="1:26">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6">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row>
    <row r="97" spans="1:26">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row>
    <row r="98" spans="1:26">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row>
    <row r="99" spans="1:26">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row>
    <row r="100" spans="1:26">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row>
    <row r="101" spans="1:26">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row>
    <row r="102" spans="1:26">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row>
    <row r="103" spans="1:26">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row>
    <row r="104" spans="1:26">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row>
    <row r="105" spans="1:26">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row>
    <row r="106" spans="1:26">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row>
    <row r="107" spans="1:26">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row>
    <row r="108" spans="1:26">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row>
    <row r="109" spans="1:26">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row>
    <row r="110" spans="1:26">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row>
    <row r="111" spans="1:26">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row>
    <row r="112" spans="1:26">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row>
    <row r="113" spans="1:26">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row>
    <row r="114" spans="1:26">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row>
    <row r="115" spans="1:26">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row>
    <row r="116" spans="1:26">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row>
    <row r="117" spans="1:26">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row>
    <row r="118" spans="1:26">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row>
    <row r="119" spans="1:26">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row>
    <row r="120" spans="1:26">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row>
    <row r="121" spans="1:26">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row>
    <row r="122" spans="1:26">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row>
    <row r="123" spans="1:26">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row>
    <row r="124" spans="1:26">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row>
    <row r="125" spans="1:26">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row>
    <row r="126" spans="1:26">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row>
    <row r="127" spans="1:26">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row>
    <row r="128" spans="1:26">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row>
    <row r="129" spans="1:26">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row>
    <row r="130" spans="1:26">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row>
    <row r="131" spans="1:26">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row>
    <row r="132" spans="1:26">
      <c r="L132" s="140"/>
      <c r="M132" s="140"/>
      <c r="N132" s="140"/>
      <c r="O132" s="140"/>
      <c r="P132" s="140"/>
      <c r="Q132" s="140"/>
      <c r="R132" s="140"/>
      <c r="S132" s="140"/>
      <c r="T132" s="140"/>
      <c r="U132" s="140"/>
      <c r="V132" s="140"/>
      <c r="W132" s="140"/>
      <c r="X132" s="140"/>
      <c r="Y132" s="140"/>
      <c r="Z132" s="140"/>
    </row>
    <row r="133" spans="1:26">
      <c r="L133" s="140"/>
      <c r="M133" s="140"/>
      <c r="N133" s="140"/>
      <c r="O133" s="140"/>
      <c r="P133" s="140"/>
      <c r="Q133" s="140"/>
      <c r="R133" s="140"/>
      <c r="S133" s="140"/>
      <c r="T133" s="140"/>
      <c r="U133" s="140"/>
      <c r="V133" s="140"/>
      <c r="W133" s="140"/>
      <c r="X133" s="140"/>
      <c r="Y133" s="140"/>
      <c r="Z133" s="140"/>
    </row>
    <row r="134" spans="1:26">
      <c r="L134" s="140"/>
      <c r="M134" s="140"/>
      <c r="N134" s="140"/>
      <c r="O134" s="140"/>
      <c r="P134" s="140"/>
      <c r="Q134" s="140"/>
      <c r="R134" s="140"/>
      <c r="S134" s="140"/>
      <c r="T134" s="140"/>
      <c r="U134" s="140"/>
      <c r="V134" s="140"/>
      <c r="W134" s="140"/>
      <c r="X134" s="140"/>
      <c r="Y134" s="140"/>
      <c r="Z134" s="140"/>
    </row>
    <row r="135" spans="1:26">
      <c r="L135" s="140"/>
      <c r="M135" s="140"/>
      <c r="N135" s="140"/>
      <c r="O135" s="140"/>
      <c r="P135" s="140"/>
      <c r="Q135" s="140"/>
      <c r="R135" s="140"/>
      <c r="S135" s="140"/>
      <c r="T135" s="140"/>
      <c r="U135" s="140"/>
      <c r="V135" s="140"/>
      <c r="W135" s="140"/>
      <c r="X135" s="140"/>
      <c r="Y135" s="140"/>
      <c r="Z135" s="140"/>
    </row>
    <row r="136" spans="1:26">
      <c r="L136" s="140"/>
      <c r="M136" s="140"/>
      <c r="N136" s="140"/>
      <c r="O136" s="140"/>
      <c r="P136" s="140"/>
      <c r="Q136" s="140"/>
      <c r="R136" s="140"/>
      <c r="S136" s="140"/>
      <c r="T136" s="140"/>
      <c r="U136" s="140"/>
      <c r="V136" s="140"/>
      <c r="W136" s="140"/>
      <c r="X136" s="140"/>
      <c r="Y136" s="140"/>
      <c r="Z136" s="140"/>
    </row>
    <row r="137" spans="1:26">
      <c r="L137" s="140"/>
      <c r="M137" s="140"/>
      <c r="N137" s="140"/>
      <c r="O137" s="140"/>
      <c r="P137" s="140"/>
      <c r="Q137" s="140"/>
      <c r="R137" s="140"/>
      <c r="S137" s="140"/>
      <c r="T137" s="140"/>
      <c r="U137" s="140"/>
      <c r="V137" s="140"/>
      <c r="W137" s="140"/>
      <c r="X137" s="140"/>
      <c r="Y137" s="140"/>
      <c r="Z137" s="140"/>
    </row>
  </sheetData>
  <sheetProtection algorithmName="SHA-512" hashValue="IGPcp1f+xKMkVMpiO2Lw3DAVet4JAD6ggNrMrXazP1bsG5L2MKjhSoJxv1wvQLveT3NUa9DVTCS8tINHAJMxiQ==" saltValue="xmeu0UytbabQpaxh6+F3uQ==" spinCount="100000" sheet="1" objects="1" scenarios="1" selectLockedCells="1"/>
  <mergeCells count="131">
    <mergeCell ref="A1:K1"/>
    <mergeCell ref="A2:K2"/>
    <mergeCell ref="A3:K3"/>
    <mergeCell ref="A4:K4"/>
    <mergeCell ref="B10:F10"/>
    <mergeCell ref="G10:K10"/>
    <mergeCell ref="A12:K12"/>
    <mergeCell ref="B13:F13"/>
    <mergeCell ref="H13:K13"/>
    <mergeCell ref="B14:F14"/>
    <mergeCell ref="H14:K14"/>
    <mergeCell ref="B5:E5"/>
    <mergeCell ref="F5:K5"/>
    <mergeCell ref="F6:K6"/>
    <mergeCell ref="B8:F8"/>
    <mergeCell ref="H15:K15"/>
    <mergeCell ref="H16:K16"/>
    <mergeCell ref="H17:K17"/>
    <mergeCell ref="B15:F15"/>
    <mergeCell ref="B16:F16"/>
    <mergeCell ref="B17:F17"/>
    <mergeCell ref="F7:K7"/>
    <mergeCell ref="B9:F9"/>
    <mergeCell ref="G8:K9"/>
    <mergeCell ref="B51:F51"/>
    <mergeCell ref="B52:F52"/>
    <mergeCell ref="B43:F43"/>
    <mergeCell ref="B44:F44"/>
    <mergeCell ref="B45:F45"/>
    <mergeCell ref="B46:F46"/>
    <mergeCell ref="H18:K18"/>
    <mergeCell ref="H19:K19"/>
    <mergeCell ref="B28:F28"/>
    <mergeCell ref="B29:F29"/>
    <mergeCell ref="B30:F30"/>
    <mergeCell ref="B31:F31"/>
    <mergeCell ref="B22:F22"/>
    <mergeCell ref="B23:F23"/>
    <mergeCell ref="B24:F24"/>
    <mergeCell ref="B25:F25"/>
    <mergeCell ref="B26:F26"/>
    <mergeCell ref="B27:F27"/>
    <mergeCell ref="B18:F18"/>
    <mergeCell ref="B19:F19"/>
    <mergeCell ref="B21:F21"/>
    <mergeCell ref="H23:K23"/>
    <mergeCell ref="H24:K24"/>
    <mergeCell ref="H25:K25"/>
    <mergeCell ref="H34:K34"/>
    <mergeCell ref="H20:K20"/>
    <mergeCell ref="B38:F38"/>
    <mergeCell ref="B39:F39"/>
    <mergeCell ref="B40:F40"/>
    <mergeCell ref="B41:F41"/>
    <mergeCell ref="B42:F42"/>
    <mergeCell ref="H35:K36"/>
    <mergeCell ref="H28:K28"/>
    <mergeCell ref="H29:K29"/>
    <mergeCell ref="H30:K30"/>
    <mergeCell ref="H31:K31"/>
    <mergeCell ref="H32:K32"/>
    <mergeCell ref="H33:K33"/>
    <mergeCell ref="B34:F34"/>
    <mergeCell ref="B35:F35"/>
    <mergeCell ref="B36:F36"/>
    <mergeCell ref="B37:F37"/>
    <mergeCell ref="B32:F32"/>
    <mergeCell ref="B33:F33"/>
    <mergeCell ref="H26:K26"/>
    <mergeCell ref="H27:K27"/>
    <mergeCell ref="H21:K22"/>
    <mergeCell ref="H37:K37"/>
    <mergeCell ref="B84:F84"/>
    <mergeCell ref="B85:F85"/>
    <mergeCell ref="A65:K65"/>
    <mergeCell ref="B67:K67"/>
    <mergeCell ref="A68:K68"/>
    <mergeCell ref="H71:K71"/>
    <mergeCell ref="G73:K73"/>
    <mergeCell ref="B77:F77"/>
    <mergeCell ref="B78:F78"/>
    <mergeCell ref="B79:F79"/>
    <mergeCell ref="B80:F80"/>
    <mergeCell ref="B81:F81"/>
    <mergeCell ref="B82:F82"/>
    <mergeCell ref="B71:F71"/>
    <mergeCell ref="B72:F72"/>
    <mergeCell ref="B73:F73"/>
    <mergeCell ref="B74:F74"/>
    <mergeCell ref="B75:F75"/>
    <mergeCell ref="B76:F76"/>
    <mergeCell ref="B66:F66"/>
    <mergeCell ref="B69:F69"/>
    <mergeCell ref="B70:F70"/>
    <mergeCell ref="B53:F53"/>
    <mergeCell ref="H53:K53"/>
    <mergeCell ref="H44:K44"/>
    <mergeCell ref="H45:K45"/>
    <mergeCell ref="H46:K46"/>
    <mergeCell ref="H47:K47"/>
    <mergeCell ref="H48:K48"/>
    <mergeCell ref="H49:K49"/>
    <mergeCell ref="B83:F83"/>
    <mergeCell ref="B60:F60"/>
    <mergeCell ref="B61:F61"/>
    <mergeCell ref="B62:F62"/>
    <mergeCell ref="B54:F54"/>
    <mergeCell ref="B55:F55"/>
    <mergeCell ref="B56:F56"/>
    <mergeCell ref="B57:F57"/>
    <mergeCell ref="B63:F63"/>
    <mergeCell ref="B64:F64"/>
    <mergeCell ref="B58:F58"/>
    <mergeCell ref="B59:F59"/>
    <mergeCell ref="B47:F47"/>
    <mergeCell ref="B48:F48"/>
    <mergeCell ref="B49:F49"/>
    <mergeCell ref="B50:F50"/>
    <mergeCell ref="H38:K38"/>
    <mergeCell ref="H39:K39"/>
    <mergeCell ref="H58:K58"/>
    <mergeCell ref="H59:K59"/>
    <mergeCell ref="H60:K60"/>
    <mergeCell ref="H61:K61"/>
    <mergeCell ref="H62:K62"/>
    <mergeCell ref="H63:K63"/>
    <mergeCell ref="H50:K50"/>
    <mergeCell ref="H51:K51"/>
    <mergeCell ref="H52:K52"/>
    <mergeCell ref="H54:K54"/>
    <mergeCell ref="H55:K55"/>
  </mergeCells>
  <printOptions horizontalCentered="1" verticalCentered="1"/>
  <pageMargins left="0.7" right="0.7" top="0.75" bottom="0.75" header="0.3" footer="0.3"/>
  <pageSetup paperSize="9" orientation="portrait" blackAndWhite="1" verticalDpi="0" r:id="rId1"/>
  <rowBreaks count="1" manualBreakCount="1">
    <brk id="40"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N99"/>
  <sheetViews>
    <sheetView workbookViewId="0">
      <selection activeCell="P3" sqref="P3"/>
    </sheetView>
  </sheetViews>
  <sheetFormatPr defaultColWidth="9.140625" defaultRowHeight="15"/>
  <cols>
    <col min="1" max="12" width="8.28515625" style="182" customWidth="1"/>
    <col min="13" max="13" width="9.140625" style="182"/>
    <col min="14" max="14" width="4.42578125" style="182" customWidth="1"/>
    <col min="15" max="15" width="27.140625" style="182" customWidth="1"/>
    <col min="16" max="16" width="15" style="182" customWidth="1"/>
    <col min="17" max="17" width="10.5703125" style="182" customWidth="1"/>
    <col min="18" max="22" width="9.140625" style="182" hidden="1" customWidth="1"/>
    <col min="23" max="23" width="10.140625" style="182" hidden="1" customWidth="1"/>
    <col min="24" max="16384" width="9.140625" style="182"/>
  </cols>
  <sheetData>
    <row r="1" spans="1:40" ht="81" customHeight="1">
      <c r="A1" s="336"/>
      <c r="B1" s="337"/>
      <c r="C1" s="337"/>
      <c r="D1" s="337"/>
      <c r="E1" s="1103"/>
      <c r="F1" s="1103"/>
      <c r="G1" s="1103"/>
      <c r="H1" s="1103"/>
      <c r="I1" s="1103"/>
      <c r="J1" s="1103"/>
      <c r="K1" s="1103"/>
      <c r="L1" s="1103"/>
      <c r="M1" s="1103"/>
      <c r="N1" s="1103"/>
      <c r="O1" s="1103"/>
      <c r="P1" s="1103"/>
      <c r="Q1" s="342"/>
      <c r="R1" s="342"/>
      <c r="S1" s="342"/>
      <c r="T1" s="342"/>
      <c r="U1" s="343"/>
      <c r="V1" s="343"/>
      <c r="W1" s="343"/>
      <c r="X1" s="343"/>
      <c r="Y1" s="343"/>
      <c r="Z1" s="343"/>
      <c r="AA1" s="343"/>
      <c r="AB1" s="343"/>
      <c r="AC1" s="343"/>
      <c r="AD1" s="343"/>
      <c r="AE1" s="343"/>
      <c r="AF1" s="343"/>
      <c r="AG1" s="343"/>
      <c r="AH1" s="343"/>
      <c r="AI1" s="343"/>
      <c r="AJ1" s="343"/>
      <c r="AK1" s="343"/>
      <c r="AL1" s="343"/>
      <c r="AM1" s="343"/>
      <c r="AN1" s="343"/>
    </row>
    <row r="2" spans="1:40" ht="24" customHeight="1">
      <c r="A2" s="1102" t="s">
        <v>1062</v>
      </c>
      <c r="B2" s="1102"/>
      <c r="C2" s="1102"/>
      <c r="D2" s="1102"/>
      <c r="E2" s="1102"/>
      <c r="F2" s="1102"/>
      <c r="G2" s="1102"/>
      <c r="H2" s="1102"/>
      <c r="I2" s="1102"/>
      <c r="J2" s="1102"/>
      <c r="K2" s="1102"/>
      <c r="L2" s="1102"/>
      <c r="M2" s="1102"/>
      <c r="N2" s="1102"/>
      <c r="O2" s="1102"/>
      <c r="P2" s="1102"/>
      <c r="Q2" s="342"/>
      <c r="R2" s="342"/>
      <c r="S2" s="344">
        <v>0</v>
      </c>
      <c r="T2" s="342"/>
      <c r="U2" s="343"/>
      <c r="V2" s="343"/>
      <c r="W2" s="343"/>
      <c r="X2" s="343"/>
      <c r="Y2" s="343"/>
      <c r="Z2" s="343"/>
      <c r="AA2" s="343"/>
      <c r="AB2" s="343"/>
      <c r="AC2" s="343"/>
      <c r="AD2" s="343"/>
      <c r="AE2" s="343"/>
      <c r="AF2" s="343"/>
      <c r="AG2" s="343"/>
      <c r="AH2" s="343"/>
      <c r="AI2" s="343"/>
      <c r="AJ2" s="343"/>
      <c r="AK2" s="343"/>
      <c r="AL2" s="343"/>
      <c r="AM2" s="343"/>
      <c r="AN2" s="343"/>
    </row>
    <row r="3" spans="1:40" ht="19.5" customHeight="1">
      <c r="A3" s="1115" t="s">
        <v>894</v>
      </c>
      <c r="B3" s="1116"/>
      <c r="C3" s="1116"/>
      <c r="D3" s="1116"/>
      <c r="E3" s="1116"/>
      <c r="F3" s="1116"/>
      <c r="G3" s="1116"/>
      <c r="H3" s="1116"/>
      <c r="I3" s="1116"/>
      <c r="J3" s="1116"/>
      <c r="K3" s="1116"/>
      <c r="L3" s="1116"/>
      <c r="M3" s="1117"/>
      <c r="N3" s="343"/>
      <c r="O3" s="338" t="s">
        <v>675</v>
      </c>
      <c r="P3" s="341"/>
      <c r="Q3" s="343"/>
      <c r="R3" s="343"/>
      <c r="S3" s="343">
        <v>1</v>
      </c>
      <c r="T3" s="343"/>
      <c r="U3" s="343"/>
      <c r="V3" s="343"/>
      <c r="W3" s="343"/>
      <c r="X3" s="343"/>
      <c r="Y3" s="343"/>
      <c r="Z3" s="343"/>
      <c r="AA3" s="343"/>
      <c r="AB3" s="343"/>
      <c r="AC3" s="343"/>
      <c r="AD3" s="343"/>
      <c r="AE3" s="343"/>
      <c r="AF3" s="343"/>
      <c r="AG3" s="343"/>
      <c r="AH3" s="343"/>
      <c r="AI3" s="343"/>
      <c r="AJ3" s="343"/>
      <c r="AK3" s="343"/>
      <c r="AL3" s="343"/>
      <c r="AM3" s="343"/>
      <c r="AN3" s="343"/>
    </row>
    <row r="4" spans="1:40" s="184" customFormat="1" ht="14.25" customHeight="1">
      <c r="A4" s="1118" t="s">
        <v>668</v>
      </c>
      <c r="B4" s="1118"/>
      <c r="C4" s="1118" t="str">
        <f>IF(DATA!C4="","",DATA!C4)</f>
        <v/>
      </c>
      <c r="D4" s="1118"/>
      <c r="E4" s="1118"/>
      <c r="F4" s="1118"/>
      <c r="G4" s="492" t="s">
        <v>669</v>
      </c>
      <c r="H4" s="1118" t="str">
        <f>IF(DATA!L5="","",DATA!L5)</f>
        <v/>
      </c>
      <c r="I4" s="1118"/>
      <c r="J4" s="1118"/>
      <c r="K4" s="1118"/>
      <c r="L4" s="1118"/>
      <c r="M4" s="1118"/>
      <c r="N4" s="345"/>
      <c r="O4" s="345"/>
      <c r="P4" s="345"/>
      <c r="Q4" s="345"/>
      <c r="R4" s="346"/>
      <c r="S4" s="345">
        <v>2</v>
      </c>
      <c r="T4" s="345"/>
      <c r="U4" s="345"/>
      <c r="V4" s="345"/>
      <c r="W4" s="345"/>
      <c r="X4" s="345"/>
      <c r="Y4" s="345"/>
      <c r="Z4" s="345"/>
      <c r="AA4" s="345"/>
      <c r="AB4" s="345"/>
      <c r="AC4" s="345"/>
      <c r="AD4" s="345"/>
      <c r="AE4" s="345"/>
      <c r="AF4" s="345"/>
      <c r="AG4" s="345"/>
      <c r="AH4" s="345"/>
      <c r="AI4" s="345"/>
      <c r="AJ4" s="345"/>
      <c r="AK4" s="345"/>
      <c r="AL4" s="345"/>
      <c r="AM4" s="345"/>
      <c r="AN4" s="345"/>
    </row>
    <row r="5" spans="1:40" ht="24.75" customHeight="1">
      <c r="A5" s="1119" t="s">
        <v>670</v>
      </c>
      <c r="B5" s="1120"/>
      <c r="C5" s="1120"/>
      <c r="D5" s="1120"/>
      <c r="E5" s="1120"/>
      <c r="F5" s="1121"/>
      <c r="G5" s="1106">
        <v>0</v>
      </c>
      <c r="H5" s="1106"/>
      <c r="I5" s="350"/>
      <c r="J5" s="350"/>
      <c r="K5" s="350"/>
      <c r="L5" s="350"/>
      <c r="M5" s="351"/>
      <c r="N5" s="343"/>
      <c r="O5" s="1122" t="s">
        <v>672</v>
      </c>
      <c r="P5" s="1123"/>
      <c r="Q5" s="343"/>
      <c r="R5" s="347"/>
      <c r="S5" s="343">
        <v>3</v>
      </c>
      <c r="T5" s="343"/>
      <c r="U5" s="343"/>
      <c r="V5" s="343"/>
      <c r="W5" s="343"/>
      <c r="X5" s="343"/>
      <c r="Y5" s="343"/>
      <c r="Z5" s="343"/>
      <c r="AA5" s="343"/>
      <c r="AB5" s="343"/>
      <c r="AC5" s="343"/>
      <c r="AD5" s="343"/>
      <c r="AE5" s="343"/>
      <c r="AF5" s="343"/>
      <c r="AG5" s="343"/>
      <c r="AH5" s="343"/>
      <c r="AI5" s="343"/>
      <c r="AJ5" s="343"/>
      <c r="AK5" s="343"/>
      <c r="AL5" s="343"/>
      <c r="AM5" s="343"/>
      <c r="AN5" s="343"/>
    </row>
    <row r="6" spans="1:40" ht="13.5" customHeight="1">
      <c r="A6" s="356"/>
      <c r="B6" s="1105" t="s">
        <v>698</v>
      </c>
      <c r="C6" s="1105"/>
      <c r="D6" s="1105"/>
      <c r="E6" s="356"/>
      <c r="F6" s="1105" t="s">
        <v>660</v>
      </c>
      <c r="G6" s="1105"/>
      <c r="H6" s="1105"/>
      <c r="I6" s="352"/>
      <c r="J6" s="352"/>
      <c r="K6" s="352"/>
      <c r="L6" s="352"/>
      <c r="M6" s="353"/>
      <c r="N6" s="343"/>
      <c r="O6" s="1124"/>
      <c r="P6" s="1125"/>
      <c r="Q6" s="343"/>
      <c r="R6" s="347"/>
      <c r="S6" s="343">
        <v>4</v>
      </c>
      <c r="T6" s="343"/>
      <c r="U6" s="343"/>
      <c r="V6" s="343"/>
      <c r="W6" s="343"/>
      <c r="X6" s="343"/>
      <c r="Y6" s="343"/>
      <c r="Z6" s="343"/>
      <c r="AA6" s="343"/>
      <c r="AB6" s="343"/>
      <c r="AC6" s="343"/>
      <c r="AD6" s="343"/>
      <c r="AE6" s="343"/>
      <c r="AF6" s="343"/>
      <c r="AG6" s="343"/>
      <c r="AH6" s="343"/>
      <c r="AI6" s="343"/>
      <c r="AJ6" s="343"/>
      <c r="AK6" s="343"/>
      <c r="AL6" s="343"/>
      <c r="AM6" s="343"/>
      <c r="AN6" s="343"/>
    </row>
    <row r="7" spans="1:40" ht="13.5" customHeight="1">
      <c r="A7" s="356"/>
      <c r="B7" s="493" t="s">
        <v>54</v>
      </c>
      <c r="C7" s="494" t="s">
        <v>633</v>
      </c>
      <c r="D7" s="493" t="s">
        <v>634</v>
      </c>
      <c r="E7" s="356"/>
      <c r="F7" s="493" t="s">
        <v>54</v>
      </c>
      <c r="G7" s="494" t="s">
        <v>633</v>
      </c>
      <c r="H7" s="493" t="s">
        <v>634</v>
      </c>
      <c r="I7" s="352"/>
      <c r="J7" s="352"/>
      <c r="K7" s="352"/>
      <c r="L7" s="352"/>
      <c r="M7" s="353"/>
      <c r="N7" s="343"/>
      <c r="O7" s="1108" t="s">
        <v>627</v>
      </c>
      <c r="P7" s="1109"/>
      <c r="Q7" s="343"/>
      <c r="R7" s="348" t="s">
        <v>664</v>
      </c>
      <c r="S7" s="349" t="s">
        <v>665</v>
      </c>
      <c r="T7" s="349" t="s">
        <v>666</v>
      </c>
      <c r="U7" s="349" t="s">
        <v>667</v>
      </c>
      <c r="V7" s="349" t="s">
        <v>732</v>
      </c>
      <c r="W7" s="349" t="s">
        <v>733</v>
      </c>
      <c r="X7" s="343"/>
      <c r="Y7" s="343"/>
      <c r="Z7" s="343"/>
      <c r="AA7" s="343"/>
      <c r="AB7" s="343"/>
      <c r="AC7" s="343"/>
      <c r="AD7" s="343"/>
      <c r="AE7" s="343"/>
      <c r="AF7" s="343"/>
      <c r="AG7" s="343"/>
      <c r="AH7" s="343"/>
      <c r="AI7" s="343"/>
      <c r="AJ7" s="343"/>
      <c r="AK7" s="343"/>
      <c r="AL7" s="343"/>
      <c r="AM7" s="343"/>
      <c r="AN7" s="343"/>
    </row>
    <row r="8" spans="1:40" ht="13.5" customHeight="1">
      <c r="A8" s="357"/>
      <c r="B8" s="494" t="str">
        <f>A25</f>
        <v>Mar</v>
      </c>
      <c r="C8" s="1107"/>
      <c r="D8" s="339" t="str">
        <f>IF(C19="","",C19)</f>
        <v/>
      </c>
      <c r="E8" s="357"/>
      <c r="F8" s="494" t="str">
        <f>A25</f>
        <v>Mar</v>
      </c>
      <c r="G8" s="493"/>
      <c r="H8" s="493" t="str">
        <f>IF($G$5=1,T8,IF($G$5=2,U8,IF($G$5=3,W8,IF($G$5=4,D8,""))))</f>
        <v/>
      </c>
      <c r="I8" s="352"/>
      <c r="J8" s="352"/>
      <c r="K8" s="352"/>
      <c r="L8" s="352"/>
      <c r="M8" s="353"/>
      <c r="N8" s="343"/>
      <c r="O8" s="1108"/>
      <c r="P8" s="1109"/>
      <c r="Q8" s="343"/>
      <c r="R8" s="1114"/>
      <c r="S8" s="349"/>
      <c r="T8" s="349">
        <f>IF(D8="",0,D8/4)</f>
        <v>0</v>
      </c>
      <c r="U8" s="349">
        <f>IF(D8="",0,D8/2)</f>
        <v>0</v>
      </c>
      <c r="V8" s="349"/>
      <c r="W8" s="349">
        <f>IF(D8="",0,D8*3/4)</f>
        <v>0</v>
      </c>
      <c r="X8" s="343"/>
      <c r="Y8" s="343"/>
      <c r="Z8" s="343"/>
      <c r="AA8" s="343"/>
      <c r="AB8" s="343"/>
      <c r="AC8" s="343"/>
      <c r="AD8" s="343"/>
      <c r="AE8" s="343"/>
      <c r="AF8" s="343"/>
      <c r="AG8" s="343"/>
      <c r="AH8" s="343"/>
      <c r="AI8" s="343"/>
      <c r="AJ8" s="343"/>
      <c r="AK8" s="343"/>
      <c r="AL8" s="343"/>
      <c r="AM8" s="343"/>
      <c r="AN8" s="343"/>
    </row>
    <row r="9" spans="1:40" ht="13.5" customHeight="1">
      <c r="A9" s="356"/>
      <c r="B9" s="494" t="str">
        <f t="shared" ref="B9:B19" si="0">A26</f>
        <v>Apr</v>
      </c>
      <c r="C9" s="1107"/>
      <c r="D9" s="339" t="str">
        <f>IF(D8="","",D8)</f>
        <v/>
      </c>
      <c r="E9" s="356"/>
      <c r="F9" s="494" t="str">
        <f t="shared" ref="F9:F19" si="1">A26</f>
        <v>Apr</v>
      </c>
      <c r="G9" s="493"/>
      <c r="H9" s="493" t="str">
        <f t="shared" ref="H9:H18" si="2">IF($G$5=1,T9,IF($G$5=2,U9,IF($G$5=3,W9,IF($G$5=4,D9,""))))</f>
        <v/>
      </c>
      <c r="I9" s="352"/>
      <c r="J9" s="352"/>
      <c r="K9" s="352"/>
      <c r="L9" s="352"/>
      <c r="M9" s="353"/>
      <c r="N9" s="343"/>
      <c r="O9" s="1108" t="s">
        <v>628</v>
      </c>
      <c r="P9" s="1109"/>
      <c r="Q9" s="343"/>
      <c r="R9" s="1114"/>
      <c r="S9" s="349"/>
      <c r="T9" s="349">
        <f t="shared" ref="T9:T18" si="3">IF(D9="",0,D9/4)</f>
        <v>0</v>
      </c>
      <c r="U9" s="349">
        <f t="shared" ref="U9:U18" si="4">IF(D9="",0,D9/2)</f>
        <v>0</v>
      </c>
      <c r="V9" s="349"/>
      <c r="W9" s="349">
        <f t="shared" ref="W9:W18" si="5">IF(D9="",0,D9*3/4)</f>
        <v>0</v>
      </c>
      <c r="X9" s="343"/>
      <c r="Y9" s="343"/>
      <c r="Z9" s="343"/>
      <c r="AA9" s="343"/>
      <c r="AB9" s="343"/>
      <c r="AC9" s="343"/>
      <c r="AD9" s="343"/>
      <c r="AE9" s="343"/>
      <c r="AF9" s="343"/>
      <c r="AG9" s="343"/>
      <c r="AH9" s="343"/>
      <c r="AI9" s="343"/>
      <c r="AJ9" s="343"/>
      <c r="AK9" s="343"/>
      <c r="AL9" s="343"/>
      <c r="AM9" s="343"/>
      <c r="AN9" s="343"/>
    </row>
    <row r="10" spans="1:40" ht="13.5" customHeight="1">
      <c r="A10" s="356"/>
      <c r="B10" s="494" t="str">
        <f t="shared" si="0"/>
        <v>May</v>
      </c>
      <c r="C10" s="1107"/>
      <c r="D10" s="339" t="str">
        <f t="shared" ref="D10:D18" si="6">IF(D9="","",D9)</f>
        <v/>
      </c>
      <c r="E10" s="356"/>
      <c r="F10" s="494" t="str">
        <f t="shared" si="1"/>
        <v>May</v>
      </c>
      <c r="G10" s="493"/>
      <c r="H10" s="493" t="str">
        <f t="shared" si="2"/>
        <v/>
      </c>
      <c r="I10" s="352"/>
      <c r="J10" s="352"/>
      <c r="K10" s="352"/>
      <c r="L10" s="352"/>
      <c r="M10" s="353"/>
      <c r="N10" s="343"/>
      <c r="O10" s="1108"/>
      <c r="P10" s="1109"/>
      <c r="Q10" s="343"/>
      <c r="R10" s="1114"/>
      <c r="S10" s="349"/>
      <c r="T10" s="349">
        <f t="shared" si="3"/>
        <v>0</v>
      </c>
      <c r="U10" s="349">
        <f t="shared" si="4"/>
        <v>0</v>
      </c>
      <c r="V10" s="349"/>
      <c r="W10" s="349">
        <f t="shared" si="5"/>
        <v>0</v>
      </c>
      <c r="X10" s="343"/>
      <c r="Y10" s="343"/>
      <c r="Z10" s="343"/>
      <c r="AA10" s="343"/>
      <c r="AB10" s="343"/>
      <c r="AC10" s="343"/>
      <c r="AD10" s="343"/>
      <c r="AE10" s="343"/>
      <c r="AF10" s="343"/>
      <c r="AG10" s="343"/>
      <c r="AH10" s="343"/>
      <c r="AI10" s="343"/>
      <c r="AJ10" s="343"/>
      <c r="AK10" s="343"/>
      <c r="AL10" s="343"/>
      <c r="AM10" s="343"/>
      <c r="AN10" s="343"/>
    </row>
    <row r="11" spans="1:40" ht="13.5" customHeight="1">
      <c r="A11" s="356"/>
      <c r="B11" s="494" t="str">
        <f t="shared" si="0"/>
        <v>Jun</v>
      </c>
      <c r="C11" s="1107"/>
      <c r="D11" s="339" t="str">
        <f t="shared" si="6"/>
        <v/>
      </c>
      <c r="E11" s="356"/>
      <c r="F11" s="494" t="str">
        <f t="shared" si="1"/>
        <v>Jun</v>
      </c>
      <c r="G11" s="493"/>
      <c r="H11" s="493" t="str">
        <f t="shared" si="2"/>
        <v/>
      </c>
      <c r="I11" s="352"/>
      <c r="J11" s="352"/>
      <c r="K11" s="352"/>
      <c r="L11" s="352"/>
      <c r="M11" s="353"/>
      <c r="N11" s="343"/>
      <c r="O11" s="1108" t="s">
        <v>629</v>
      </c>
      <c r="P11" s="1109"/>
      <c r="Q11" s="343"/>
      <c r="R11" s="1114"/>
      <c r="S11" s="349"/>
      <c r="T11" s="349">
        <f t="shared" si="3"/>
        <v>0</v>
      </c>
      <c r="U11" s="349">
        <f t="shared" si="4"/>
        <v>0</v>
      </c>
      <c r="V11" s="349"/>
      <c r="W11" s="349">
        <f t="shared" si="5"/>
        <v>0</v>
      </c>
      <c r="X11" s="343"/>
      <c r="Y11" s="343"/>
      <c r="Z11" s="343"/>
      <c r="AA11" s="343"/>
      <c r="AB11" s="343"/>
      <c r="AC11" s="343"/>
      <c r="AD11" s="343"/>
      <c r="AE11" s="343"/>
      <c r="AF11" s="343"/>
      <c r="AG11" s="343"/>
      <c r="AH11" s="343"/>
      <c r="AI11" s="343"/>
      <c r="AJ11" s="343"/>
      <c r="AK11" s="343"/>
      <c r="AL11" s="343"/>
      <c r="AM11" s="343"/>
      <c r="AN11" s="343"/>
    </row>
    <row r="12" spans="1:40" ht="13.5" customHeight="1">
      <c r="A12" s="356"/>
      <c r="B12" s="494" t="str">
        <f t="shared" si="0"/>
        <v>Jul</v>
      </c>
      <c r="C12" s="339"/>
      <c r="D12" s="339" t="str">
        <f t="shared" si="6"/>
        <v/>
      </c>
      <c r="E12" s="356"/>
      <c r="F12" s="494" t="str">
        <f t="shared" si="1"/>
        <v>Jul</v>
      </c>
      <c r="G12" s="493" t="str">
        <f>IF($G$5=1,R12,IF($G$5=2,S12,IF($G$5=3,V12,IF($G$5=4,C12,""))))</f>
        <v/>
      </c>
      <c r="H12" s="493" t="str">
        <f t="shared" si="2"/>
        <v/>
      </c>
      <c r="I12" s="352"/>
      <c r="J12" s="352"/>
      <c r="K12" s="352"/>
      <c r="L12" s="352"/>
      <c r="M12" s="353"/>
      <c r="N12" s="343"/>
      <c r="O12" s="1108"/>
      <c r="P12" s="1109"/>
      <c r="Q12" s="343"/>
      <c r="R12" s="349">
        <f>C12/4</f>
        <v>0</v>
      </c>
      <c r="S12" s="349">
        <f t="shared" ref="S12:S20" si="7">C12/2</f>
        <v>0</v>
      </c>
      <c r="T12" s="349">
        <f t="shared" si="3"/>
        <v>0</v>
      </c>
      <c r="U12" s="349">
        <f t="shared" si="4"/>
        <v>0</v>
      </c>
      <c r="V12" s="349">
        <f>C12*3/4</f>
        <v>0</v>
      </c>
      <c r="W12" s="349">
        <f t="shared" si="5"/>
        <v>0</v>
      </c>
      <c r="X12" s="343"/>
      <c r="Y12" s="343"/>
      <c r="Z12" s="343"/>
      <c r="AA12" s="343"/>
      <c r="AB12" s="343"/>
      <c r="AC12" s="343"/>
      <c r="AD12" s="343"/>
      <c r="AE12" s="343"/>
      <c r="AF12" s="343"/>
      <c r="AG12" s="343"/>
      <c r="AH12" s="343"/>
      <c r="AI12" s="343"/>
      <c r="AJ12" s="343"/>
      <c r="AK12" s="343"/>
      <c r="AL12" s="343"/>
      <c r="AM12" s="343"/>
      <c r="AN12" s="343"/>
    </row>
    <row r="13" spans="1:40" ht="13.5" customHeight="1">
      <c r="A13" s="356"/>
      <c r="B13" s="494" t="str">
        <f t="shared" si="0"/>
        <v>Aug</v>
      </c>
      <c r="C13" s="340" t="str">
        <f>IF(C12="","",C12)</f>
        <v/>
      </c>
      <c r="D13" s="339" t="str">
        <f t="shared" si="6"/>
        <v/>
      </c>
      <c r="E13" s="356"/>
      <c r="F13" s="494" t="str">
        <f t="shared" si="1"/>
        <v>Aug</v>
      </c>
      <c r="G13" s="493" t="str">
        <f t="shared" ref="G13:G20" si="8">IF($G$5=1,R13,IF($G$5=2,S13,IF($G$5=3,V13,IF($G$5=4,C13,""))))</f>
        <v/>
      </c>
      <c r="H13" s="493" t="str">
        <f t="shared" si="2"/>
        <v/>
      </c>
      <c r="I13" s="352"/>
      <c r="J13" s="352"/>
      <c r="K13" s="352"/>
      <c r="L13" s="352"/>
      <c r="M13" s="353"/>
      <c r="N13" s="343"/>
      <c r="O13" s="1108" t="s">
        <v>630</v>
      </c>
      <c r="P13" s="1109"/>
      <c r="Q13" s="343"/>
      <c r="R13" s="349">
        <f>IF(C13="",0,C13/4)</f>
        <v>0</v>
      </c>
      <c r="S13" s="349">
        <f>IF(C13="",0,C13/2)</f>
        <v>0</v>
      </c>
      <c r="T13" s="349">
        <f t="shared" si="3"/>
        <v>0</v>
      </c>
      <c r="U13" s="349">
        <f t="shared" si="4"/>
        <v>0</v>
      </c>
      <c r="V13" s="349">
        <f>IF(C13="",0,C13*3/4)</f>
        <v>0</v>
      </c>
      <c r="W13" s="349">
        <f t="shared" si="5"/>
        <v>0</v>
      </c>
      <c r="X13" s="343"/>
      <c r="Y13" s="343"/>
      <c r="Z13" s="343"/>
      <c r="AA13" s="343"/>
      <c r="AB13" s="343"/>
      <c r="AC13" s="343"/>
      <c r="AD13" s="343"/>
      <c r="AE13" s="343"/>
      <c r="AF13" s="343"/>
      <c r="AG13" s="343"/>
      <c r="AH13" s="343"/>
      <c r="AI13" s="343"/>
      <c r="AJ13" s="343"/>
      <c r="AK13" s="343"/>
      <c r="AL13" s="343"/>
      <c r="AM13" s="343"/>
      <c r="AN13" s="343"/>
    </row>
    <row r="14" spans="1:40" ht="13.5" customHeight="1">
      <c r="A14" s="356"/>
      <c r="B14" s="494" t="str">
        <f t="shared" si="0"/>
        <v>Sep</v>
      </c>
      <c r="C14" s="340" t="str">
        <f t="shared" ref="C14:C19" si="9">IF(C13="","",C13)</f>
        <v/>
      </c>
      <c r="D14" s="339" t="str">
        <f t="shared" si="6"/>
        <v/>
      </c>
      <c r="E14" s="356"/>
      <c r="F14" s="494" t="str">
        <f t="shared" si="1"/>
        <v>Sep</v>
      </c>
      <c r="G14" s="493" t="str">
        <f t="shared" si="8"/>
        <v/>
      </c>
      <c r="H14" s="493" t="str">
        <f t="shared" si="2"/>
        <v/>
      </c>
      <c r="I14" s="352"/>
      <c r="J14" s="352"/>
      <c r="K14" s="352"/>
      <c r="L14" s="352"/>
      <c r="M14" s="353"/>
      <c r="N14" s="343"/>
      <c r="O14" s="1108"/>
      <c r="P14" s="1109"/>
      <c r="Q14" s="343"/>
      <c r="R14" s="349">
        <f t="shared" ref="R14:R19" si="10">IF(C14="",0,C14/4)</f>
        <v>0</v>
      </c>
      <c r="S14" s="349">
        <f t="shared" ref="S14:S19" si="11">IF(C14="",0,C14/2)</f>
        <v>0</v>
      </c>
      <c r="T14" s="349">
        <f t="shared" si="3"/>
        <v>0</v>
      </c>
      <c r="U14" s="349">
        <f t="shared" si="4"/>
        <v>0</v>
      </c>
      <c r="V14" s="349">
        <f t="shared" ref="V14:V19" si="12">IF(C14="",0,C14*3/4)</f>
        <v>0</v>
      </c>
      <c r="W14" s="349">
        <f t="shared" si="5"/>
        <v>0</v>
      </c>
      <c r="X14" s="343"/>
      <c r="Y14" s="343"/>
      <c r="Z14" s="343"/>
      <c r="AA14" s="343"/>
      <c r="AB14" s="343"/>
      <c r="AC14" s="343"/>
      <c r="AD14" s="343"/>
      <c r="AE14" s="343"/>
      <c r="AF14" s="343"/>
      <c r="AG14" s="343"/>
      <c r="AH14" s="343"/>
      <c r="AI14" s="343"/>
      <c r="AJ14" s="343"/>
      <c r="AK14" s="343"/>
      <c r="AL14" s="343"/>
      <c r="AM14" s="343"/>
      <c r="AN14" s="343"/>
    </row>
    <row r="15" spans="1:40" ht="13.5" customHeight="1">
      <c r="A15" s="356"/>
      <c r="B15" s="494" t="str">
        <f t="shared" si="0"/>
        <v>Oct</v>
      </c>
      <c r="C15" s="340" t="str">
        <f t="shared" si="9"/>
        <v/>
      </c>
      <c r="D15" s="339" t="str">
        <f t="shared" si="6"/>
        <v/>
      </c>
      <c r="E15" s="356"/>
      <c r="F15" s="494" t="str">
        <f t="shared" si="1"/>
        <v>Oct</v>
      </c>
      <c r="G15" s="493" t="str">
        <f t="shared" si="8"/>
        <v/>
      </c>
      <c r="H15" s="493" t="str">
        <f t="shared" si="2"/>
        <v/>
      </c>
      <c r="I15" s="352"/>
      <c r="J15" s="352"/>
      <c r="K15" s="352"/>
      <c r="L15" s="352"/>
      <c r="M15" s="353"/>
      <c r="N15" s="343"/>
      <c r="O15" s="1108" t="s">
        <v>632</v>
      </c>
      <c r="P15" s="1109"/>
      <c r="Q15" s="343"/>
      <c r="R15" s="349">
        <f t="shared" si="10"/>
        <v>0</v>
      </c>
      <c r="S15" s="349">
        <f t="shared" si="11"/>
        <v>0</v>
      </c>
      <c r="T15" s="349">
        <f t="shared" si="3"/>
        <v>0</v>
      </c>
      <c r="U15" s="349">
        <f t="shared" si="4"/>
        <v>0</v>
      </c>
      <c r="V15" s="349">
        <f t="shared" si="12"/>
        <v>0</v>
      </c>
      <c r="W15" s="349">
        <f t="shared" si="5"/>
        <v>0</v>
      </c>
      <c r="X15" s="343"/>
      <c r="Y15" s="343"/>
      <c r="Z15" s="343"/>
      <c r="AA15" s="343"/>
      <c r="AB15" s="343"/>
      <c r="AC15" s="343"/>
      <c r="AD15" s="343"/>
      <c r="AE15" s="343"/>
      <c r="AF15" s="343"/>
      <c r="AG15" s="343"/>
      <c r="AH15" s="343"/>
      <c r="AI15" s="343"/>
      <c r="AJ15" s="343"/>
      <c r="AK15" s="343"/>
      <c r="AL15" s="343"/>
      <c r="AM15" s="343"/>
      <c r="AN15" s="343"/>
    </row>
    <row r="16" spans="1:40" ht="13.5" customHeight="1">
      <c r="A16" s="356"/>
      <c r="B16" s="494" t="str">
        <f t="shared" si="0"/>
        <v>Nov</v>
      </c>
      <c r="C16" s="340" t="str">
        <f t="shared" si="9"/>
        <v/>
      </c>
      <c r="D16" s="339" t="str">
        <f t="shared" si="6"/>
        <v/>
      </c>
      <c r="E16" s="356"/>
      <c r="F16" s="494" t="str">
        <f t="shared" si="1"/>
        <v>Nov</v>
      </c>
      <c r="G16" s="493" t="str">
        <f t="shared" si="8"/>
        <v/>
      </c>
      <c r="H16" s="493" t="str">
        <f t="shared" si="2"/>
        <v/>
      </c>
      <c r="I16" s="352"/>
      <c r="J16" s="352"/>
      <c r="K16" s="352"/>
      <c r="L16" s="352"/>
      <c r="M16" s="353"/>
      <c r="N16" s="343"/>
      <c r="O16" s="1108"/>
      <c r="P16" s="1109"/>
      <c r="Q16" s="343"/>
      <c r="R16" s="349">
        <f t="shared" si="10"/>
        <v>0</v>
      </c>
      <c r="S16" s="349">
        <f t="shared" si="11"/>
        <v>0</v>
      </c>
      <c r="T16" s="349">
        <f t="shared" si="3"/>
        <v>0</v>
      </c>
      <c r="U16" s="349">
        <f t="shared" si="4"/>
        <v>0</v>
      </c>
      <c r="V16" s="349">
        <f t="shared" si="12"/>
        <v>0</v>
      </c>
      <c r="W16" s="349">
        <f t="shared" si="5"/>
        <v>0</v>
      </c>
      <c r="X16" s="343"/>
      <c r="Y16" s="343"/>
      <c r="Z16" s="343"/>
      <c r="AA16" s="343"/>
      <c r="AB16" s="343"/>
      <c r="AC16" s="343"/>
      <c r="AD16" s="343"/>
      <c r="AE16" s="343"/>
      <c r="AF16" s="343"/>
      <c r="AG16" s="343"/>
      <c r="AH16" s="343"/>
      <c r="AI16" s="343"/>
      <c r="AJ16" s="343"/>
      <c r="AK16" s="343"/>
      <c r="AL16" s="343"/>
      <c r="AM16" s="343"/>
      <c r="AN16" s="343"/>
    </row>
    <row r="17" spans="1:40" ht="13.5" customHeight="1">
      <c r="A17" s="356"/>
      <c r="B17" s="494" t="str">
        <f t="shared" si="0"/>
        <v>Dec</v>
      </c>
      <c r="C17" s="340" t="str">
        <f t="shared" si="9"/>
        <v/>
      </c>
      <c r="D17" s="339" t="str">
        <f t="shared" si="6"/>
        <v/>
      </c>
      <c r="E17" s="356"/>
      <c r="F17" s="494" t="str">
        <f t="shared" si="1"/>
        <v>Dec</v>
      </c>
      <c r="G17" s="493" t="str">
        <f t="shared" si="8"/>
        <v/>
      </c>
      <c r="H17" s="493" t="str">
        <f t="shared" si="2"/>
        <v/>
      </c>
      <c r="I17" s="352"/>
      <c r="J17" s="352"/>
      <c r="K17" s="352"/>
      <c r="L17" s="352"/>
      <c r="M17" s="353"/>
      <c r="N17" s="343"/>
      <c r="O17" s="1108" t="s">
        <v>633</v>
      </c>
      <c r="P17" s="1109"/>
      <c r="Q17" s="343"/>
      <c r="R17" s="349">
        <f t="shared" si="10"/>
        <v>0</v>
      </c>
      <c r="S17" s="349">
        <f t="shared" si="11"/>
        <v>0</v>
      </c>
      <c r="T17" s="349">
        <f t="shared" si="3"/>
        <v>0</v>
      </c>
      <c r="U17" s="349">
        <f t="shared" si="4"/>
        <v>0</v>
      </c>
      <c r="V17" s="349">
        <f t="shared" si="12"/>
        <v>0</v>
      </c>
      <c r="W17" s="349">
        <f t="shared" si="5"/>
        <v>0</v>
      </c>
      <c r="X17" s="343"/>
      <c r="Y17" s="343"/>
      <c r="Z17" s="343"/>
      <c r="AA17" s="343"/>
      <c r="AB17" s="343"/>
      <c r="AC17" s="343"/>
      <c r="AD17" s="343"/>
      <c r="AE17" s="343"/>
      <c r="AF17" s="343"/>
      <c r="AG17" s="343"/>
      <c r="AH17" s="343"/>
      <c r="AI17" s="343"/>
      <c r="AJ17" s="343"/>
      <c r="AK17" s="343"/>
      <c r="AL17" s="343"/>
      <c r="AM17" s="343"/>
      <c r="AN17" s="343"/>
    </row>
    <row r="18" spans="1:40" ht="13.5" customHeight="1">
      <c r="A18" s="356"/>
      <c r="B18" s="494" t="str">
        <f t="shared" si="0"/>
        <v>Jan</v>
      </c>
      <c r="C18" s="340" t="str">
        <f t="shared" si="9"/>
        <v/>
      </c>
      <c r="D18" s="339" t="str">
        <f t="shared" si="6"/>
        <v/>
      </c>
      <c r="E18" s="356"/>
      <c r="F18" s="494" t="str">
        <f t="shared" si="1"/>
        <v>Jan</v>
      </c>
      <c r="G18" s="493" t="str">
        <f t="shared" si="8"/>
        <v/>
      </c>
      <c r="H18" s="493" t="str">
        <f t="shared" si="2"/>
        <v/>
      </c>
      <c r="I18" s="352"/>
      <c r="J18" s="352"/>
      <c r="K18" s="352"/>
      <c r="L18" s="352"/>
      <c r="M18" s="353"/>
      <c r="N18" s="343"/>
      <c r="O18" s="1108"/>
      <c r="P18" s="1109"/>
      <c r="Q18" s="343"/>
      <c r="R18" s="349">
        <f t="shared" si="10"/>
        <v>0</v>
      </c>
      <c r="S18" s="349">
        <f t="shared" si="11"/>
        <v>0</v>
      </c>
      <c r="T18" s="349">
        <f t="shared" si="3"/>
        <v>0</v>
      </c>
      <c r="U18" s="349">
        <f t="shared" si="4"/>
        <v>0</v>
      </c>
      <c r="V18" s="349">
        <f t="shared" si="12"/>
        <v>0</v>
      </c>
      <c r="W18" s="349">
        <f t="shared" si="5"/>
        <v>0</v>
      </c>
      <c r="X18" s="343"/>
      <c r="Y18" s="343"/>
      <c r="Z18" s="343"/>
      <c r="AA18" s="343"/>
      <c r="AB18" s="343"/>
      <c r="AC18" s="343"/>
      <c r="AD18" s="343"/>
      <c r="AE18" s="343"/>
      <c r="AF18" s="343"/>
      <c r="AG18" s="343"/>
      <c r="AH18" s="343"/>
      <c r="AI18" s="343"/>
      <c r="AJ18" s="343"/>
      <c r="AK18" s="343"/>
      <c r="AL18" s="343"/>
      <c r="AM18" s="343"/>
      <c r="AN18" s="343"/>
    </row>
    <row r="19" spans="1:40" ht="13.5" customHeight="1">
      <c r="A19" s="356"/>
      <c r="B19" s="494" t="str">
        <f t="shared" si="0"/>
        <v>Feb</v>
      </c>
      <c r="C19" s="340" t="str">
        <f t="shared" si="9"/>
        <v/>
      </c>
      <c r="D19" s="495"/>
      <c r="E19" s="356"/>
      <c r="F19" s="494" t="str">
        <f t="shared" si="1"/>
        <v>Feb</v>
      </c>
      <c r="G19" s="493" t="str">
        <f t="shared" si="8"/>
        <v/>
      </c>
      <c r="H19" s="493"/>
      <c r="I19" s="352"/>
      <c r="J19" s="352"/>
      <c r="K19" s="352"/>
      <c r="L19" s="352"/>
      <c r="M19" s="353"/>
      <c r="N19" s="343"/>
      <c r="O19" s="1108" t="s">
        <v>634</v>
      </c>
      <c r="P19" s="1109"/>
      <c r="Q19" s="343"/>
      <c r="R19" s="349">
        <f t="shared" si="10"/>
        <v>0</v>
      </c>
      <c r="S19" s="349">
        <f t="shared" si="11"/>
        <v>0</v>
      </c>
      <c r="T19" s="349"/>
      <c r="U19" s="349"/>
      <c r="V19" s="349">
        <f t="shared" si="12"/>
        <v>0</v>
      </c>
      <c r="W19" s="349"/>
      <c r="X19" s="343"/>
      <c r="Y19" s="343"/>
      <c r="Z19" s="343"/>
      <c r="AA19" s="343"/>
      <c r="AB19" s="343"/>
      <c r="AC19" s="343"/>
      <c r="AD19" s="343"/>
      <c r="AE19" s="343"/>
      <c r="AF19" s="343"/>
      <c r="AG19" s="343"/>
      <c r="AH19" s="343"/>
      <c r="AI19" s="343"/>
      <c r="AJ19" s="343"/>
      <c r="AK19" s="343"/>
      <c r="AL19" s="343"/>
      <c r="AM19" s="343"/>
      <c r="AN19" s="343"/>
    </row>
    <row r="20" spans="1:40" ht="13.5" customHeight="1">
      <c r="A20" s="356"/>
      <c r="B20" s="493" t="s">
        <v>658</v>
      </c>
      <c r="C20" s="340"/>
      <c r="D20" s="340"/>
      <c r="E20" s="356"/>
      <c r="F20" s="493" t="s">
        <v>658</v>
      </c>
      <c r="G20" s="493" t="str">
        <f t="shared" si="8"/>
        <v/>
      </c>
      <c r="H20" s="493" t="str">
        <f>IF($G$5=1,T20,IF($G$5=2,U20,IF($G$5=3,W20,IF($G$5=4,D20,""))))</f>
        <v/>
      </c>
      <c r="I20" s="352"/>
      <c r="J20" s="352"/>
      <c r="K20" s="352"/>
      <c r="L20" s="352"/>
      <c r="M20" s="353"/>
      <c r="N20" s="343"/>
      <c r="O20" s="1108"/>
      <c r="P20" s="1109"/>
      <c r="Q20" s="343"/>
      <c r="R20" s="349">
        <f t="shared" ref="R20" si="13">C20/4</f>
        <v>0</v>
      </c>
      <c r="S20" s="349">
        <f t="shared" si="7"/>
        <v>0</v>
      </c>
      <c r="T20" s="349">
        <f>D20/4</f>
        <v>0</v>
      </c>
      <c r="U20" s="349">
        <f>D20/2</f>
        <v>0</v>
      </c>
      <c r="V20" s="349">
        <f>C20*3/4</f>
        <v>0</v>
      </c>
      <c r="W20" s="349">
        <f>D20*3/4</f>
        <v>0</v>
      </c>
      <c r="X20" s="343"/>
      <c r="Y20" s="343"/>
      <c r="Z20" s="343"/>
      <c r="AA20" s="343"/>
      <c r="AB20" s="343"/>
      <c r="AC20" s="343"/>
      <c r="AD20" s="343"/>
      <c r="AE20" s="343"/>
      <c r="AF20" s="343"/>
      <c r="AG20" s="343"/>
      <c r="AH20" s="343"/>
      <c r="AI20" s="343"/>
      <c r="AJ20" s="343"/>
      <c r="AK20" s="343"/>
      <c r="AL20" s="343"/>
      <c r="AM20" s="343"/>
      <c r="AN20" s="343"/>
    </row>
    <row r="21" spans="1:40" ht="13.5" customHeight="1">
      <c r="A21" s="356"/>
      <c r="B21" s="493" t="s">
        <v>659</v>
      </c>
      <c r="C21" s="495">
        <f>SUM(C12:C20)</f>
        <v>0</v>
      </c>
      <c r="D21" s="495">
        <f>SUM(D8:D20)</f>
        <v>0</v>
      </c>
      <c r="E21" s="356"/>
      <c r="F21" s="493" t="s">
        <v>3</v>
      </c>
      <c r="G21" s="493">
        <f>IF(P25="",ROUNDDOWN(T25,0),P25)</f>
        <v>0</v>
      </c>
      <c r="H21" s="493">
        <f>IF(P27="",ROUNDDOWN(U25,0),P27)</f>
        <v>0</v>
      </c>
      <c r="I21" s="352"/>
      <c r="J21" s="352"/>
      <c r="K21" s="352"/>
      <c r="L21" s="352"/>
      <c r="M21" s="353"/>
      <c r="N21" s="343"/>
      <c r="O21" s="1108" t="s">
        <v>519</v>
      </c>
      <c r="P21" s="1109"/>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row>
    <row r="22" spans="1:40" ht="7.5" customHeight="1">
      <c r="A22" s="343"/>
      <c r="B22" s="343"/>
      <c r="C22" s="343"/>
      <c r="D22" s="343"/>
      <c r="E22" s="343"/>
      <c r="F22" s="343"/>
      <c r="G22" s="343"/>
      <c r="H22" s="343"/>
      <c r="I22" s="354"/>
      <c r="J22" s="354"/>
      <c r="K22" s="354"/>
      <c r="L22" s="354"/>
      <c r="M22" s="355"/>
      <c r="N22" s="343"/>
      <c r="O22" s="1108"/>
      <c r="P22" s="1109"/>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row>
    <row r="23" spans="1:40" ht="12.75" customHeight="1">
      <c r="A23" s="1104" t="s">
        <v>661</v>
      </c>
      <c r="B23" s="1104"/>
      <c r="C23" s="1104"/>
      <c r="D23" s="1104"/>
      <c r="E23" s="1104"/>
      <c r="F23" s="1104"/>
      <c r="G23" s="1104"/>
      <c r="H23" s="1104"/>
      <c r="I23" s="1104"/>
      <c r="J23" s="1104"/>
      <c r="K23" s="1104"/>
      <c r="L23" s="1104"/>
      <c r="M23" s="1104"/>
      <c r="N23" s="343"/>
      <c r="O23" s="1108"/>
      <c r="P23" s="1109"/>
      <c r="Q23" s="343"/>
      <c r="R23" s="343"/>
      <c r="S23" s="343"/>
      <c r="T23" s="1126" t="s">
        <v>3</v>
      </c>
      <c r="U23" s="1126"/>
      <c r="V23" s="343"/>
      <c r="W23" s="343"/>
      <c r="X23" s="343"/>
      <c r="Y23" s="343"/>
      <c r="Z23" s="343"/>
      <c r="AA23" s="343"/>
      <c r="AB23" s="343"/>
      <c r="AC23" s="343"/>
      <c r="AD23" s="343"/>
      <c r="AE23" s="343"/>
      <c r="AF23" s="343"/>
      <c r="AG23" s="343"/>
      <c r="AH23" s="343"/>
      <c r="AI23" s="343"/>
      <c r="AJ23" s="343"/>
      <c r="AK23" s="343"/>
      <c r="AL23" s="343"/>
      <c r="AM23" s="343"/>
      <c r="AN23" s="343"/>
    </row>
    <row r="24" spans="1:40" ht="18" customHeight="1">
      <c r="A24" s="493" t="s">
        <v>54</v>
      </c>
      <c r="B24" s="495" t="s">
        <v>627</v>
      </c>
      <c r="C24" s="495" t="s">
        <v>628</v>
      </c>
      <c r="D24" s="495" t="s">
        <v>629</v>
      </c>
      <c r="E24" s="493" t="s">
        <v>630</v>
      </c>
      <c r="F24" s="495" t="s">
        <v>632</v>
      </c>
      <c r="G24" s="495" t="s">
        <v>633</v>
      </c>
      <c r="H24" s="495" t="s">
        <v>634</v>
      </c>
      <c r="I24" s="495" t="s">
        <v>519</v>
      </c>
      <c r="J24" s="495" t="s">
        <v>699</v>
      </c>
      <c r="K24" s="495" t="s">
        <v>735</v>
      </c>
      <c r="L24" s="495" t="s">
        <v>743</v>
      </c>
      <c r="M24" s="495" t="s">
        <v>663</v>
      </c>
      <c r="N24" s="343"/>
      <c r="O24" s="1110" t="s">
        <v>699</v>
      </c>
      <c r="P24" s="1112"/>
      <c r="Q24" s="343"/>
      <c r="R24" s="343"/>
      <c r="S24" s="343" t="s">
        <v>631</v>
      </c>
      <c r="T24" s="343" t="s">
        <v>633</v>
      </c>
      <c r="U24" s="343" t="s">
        <v>634</v>
      </c>
      <c r="V24" s="343"/>
      <c r="W24" s="343"/>
      <c r="X24" s="343"/>
      <c r="Y24" s="343"/>
      <c r="Z24" s="343"/>
      <c r="AA24" s="343"/>
      <c r="AB24" s="343"/>
      <c r="AC24" s="343"/>
      <c r="AD24" s="343"/>
      <c r="AE24" s="343"/>
      <c r="AF24" s="343"/>
      <c r="AG24" s="343"/>
      <c r="AH24" s="343"/>
      <c r="AI24" s="343"/>
      <c r="AJ24" s="343"/>
      <c r="AK24" s="343"/>
      <c r="AL24" s="343"/>
      <c r="AM24" s="343"/>
      <c r="AN24" s="343"/>
    </row>
    <row r="25" spans="1:40" ht="12.75" customHeight="1">
      <c r="A25" s="494" t="str">
        <f>IF(DATA!$T$24="same month.","Apr","Mar")</f>
        <v>Mar</v>
      </c>
      <c r="B25" s="340"/>
      <c r="C25" s="340"/>
      <c r="D25" s="340"/>
      <c r="E25" s="340"/>
      <c r="F25" s="340"/>
      <c r="G25" s="340"/>
      <c r="H25" s="340"/>
      <c r="I25" s="340"/>
      <c r="J25" s="340"/>
      <c r="K25" s="340"/>
      <c r="L25" s="340"/>
      <c r="M25" s="495">
        <f t="shared" ref="M25:M37" si="14">SUM(B25:L25)</f>
        <v>0</v>
      </c>
      <c r="N25" s="343"/>
      <c r="O25" s="1111"/>
      <c r="P25" s="1113"/>
      <c r="Q25" s="343"/>
      <c r="R25" s="343"/>
      <c r="S25" s="343" t="s">
        <v>657</v>
      </c>
      <c r="T25" s="343">
        <f>SUM(G12:G20)</f>
        <v>0</v>
      </c>
      <c r="U25" s="343">
        <f>SUM(H8:H20)</f>
        <v>0</v>
      </c>
      <c r="V25" s="343"/>
      <c r="W25" s="343"/>
      <c r="X25" s="343"/>
      <c r="Y25" s="343"/>
      <c r="Z25" s="343"/>
      <c r="AA25" s="343"/>
      <c r="AB25" s="343"/>
      <c r="AC25" s="343"/>
      <c r="AD25" s="343"/>
      <c r="AE25" s="343"/>
      <c r="AF25" s="343"/>
      <c r="AG25" s="343"/>
      <c r="AH25" s="343"/>
      <c r="AI25" s="343"/>
      <c r="AJ25" s="343"/>
      <c r="AK25" s="343"/>
      <c r="AL25" s="343"/>
      <c r="AM25" s="343"/>
      <c r="AN25" s="343"/>
    </row>
    <row r="26" spans="1:40" ht="14.25" customHeight="1">
      <c r="A26" s="494" t="str">
        <f>IF(DATA!$T$24="same month.","May","Apr")</f>
        <v>Apr</v>
      </c>
      <c r="B26" s="340"/>
      <c r="C26" s="340"/>
      <c r="D26" s="340"/>
      <c r="E26" s="340"/>
      <c r="F26" s="340"/>
      <c r="G26" s="340"/>
      <c r="H26" s="340"/>
      <c r="I26" s="340"/>
      <c r="J26" s="340"/>
      <c r="K26" s="340"/>
      <c r="L26" s="340"/>
      <c r="M26" s="495">
        <f t="shared" si="14"/>
        <v>0</v>
      </c>
      <c r="N26" s="343"/>
      <c r="O26" s="1110" t="s">
        <v>735</v>
      </c>
      <c r="P26" s="1112"/>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row>
    <row r="27" spans="1:40" ht="12.75" customHeight="1">
      <c r="A27" s="494" t="str">
        <f>IF(DATA!$T$24="same month.","Jun","May")</f>
        <v>May</v>
      </c>
      <c r="B27" s="340"/>
      <c r="C27" s="340"/>
      <c r="D27" s="340"/>
      <c r="E27" s="340"/>
      <c r="F27" s="340"/>
      <c r="G27" s="340"/>
      <c r="H27" s="340"/>
      <c r="I27" s="340"/>
      <c r="J27" s="340"/>
      <c r="K27" s="340"/>
      <c r="L27" s="340"/>
      <c r="M27" s="495">
        <f t="shared" si="14"/>
        <v>0</v>
      </c>
      <c r="N27" s="343"/>
      <c r="O27" s="1111"/>
      <c r="P27" s="111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row>
    <row r="28" spans="1:40" ht="12.75" customHeight="1">
      <c r="A28" s="494" t="str">
        <f>IF(DATA!$T$24="same month.","Jul","Jun")</f>
        <v>Jun</v>
      </c>
      <c r="B28" s="340"/>
      <c r="C28" s="340"/>
      <c r="D28" s="340"/>
      <c r="E28" s="340"/>
      <c r="F28" s="340"/>
      <c r="G28" s="340"/>
      <c r="H28" s="340"/>
      <c r="I28" s="340"/>
      <c r="J28" s="340"/>
      <c r="K28" s="340"/>
      <c r="L28" s="340"/>
      <c r="M28" s="495">
        <f t="shared" si="14"/>
        <v>0</v>
      </c>
      <c r="N28" s="343"/>
      <c r="O28" s="1110" t="s">
        <v>743</v>
      </c>
      <c r="P28" s="1112"/>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row>
    <row r="29" spans="1:40" ht="12.75" customHeight="1">
      <c r="A29" s="494" t="str">
        <f>IF(DATA!$T$24="same month.","Aug","Jul")</f>
        <v>Jul</v>
      </c>
      <c r="B29" s="340"/>
      <c r="C29" s="340"/>
      <c r="D29" s="340"/>
      <c r="E29" s="340"/>
      <c r="F29" s="340"/>
      <c r="G29" s="340"/>
      <c r="H29" s="340"/>
      <c r="I29" s="340"/>
      <c r="J29" s="340"/>
      <c r="K29" s="340"/>
      <c r="L29" s="340"/>
      <c r="M29" s="495">
        <f t="shared" si="14"/>
        <v>0</v>
      </c>
      <c r="N29" s="343"/>
      <c r="O29" s="1111"/>
      <c r="P29" s="111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row>
    <row r="30" spans="1:40" ht="12.75" customHeight="1">
      <c r="A30" s="494" t="str">
        <f>IF(DATA!$T$24="same month.","Sep","Aug")</f>
        <v>Aug</v>
      </c>
      <c r="B30" s="340"/>
      <c r="C30" s="340"/>
      <c r="D30" s="340"/>
      <c r="E30" s="340"/>
      <c r="F30" s="340"/>
      <c r="G30" s="340"/>
      <c r="H30" s="340"/>
      <c r="I30" s="340"/>
      <c r="J30" s="340"/>
      <c r="K30" s="340"/>
      <c r="L30" s="340"/>
      <c r="M30" s="495">
        <f t="shared" si="14"/>
        <v>0</v>
      </c>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row>
    <row r="31" spans="1:40" ht="12.75" customHeight="1">
      <c r="A31" s="494" t="str">
        <f>IF(DATA!$T$24="same month.","Oct","Sep")</f>
        <v>Sep</v>
      </c>
      <c r="B31" s="340"/>
      <c r="C31" s="340"/>
      <c r="D31" s="340"/>
      <c r="E31" s="340"/>
      <c r="F31" s="340"/>
      <c r="G31" s="340"/>
      <c r="H31" s="340"/>
      <c r="I31" s="340"/>
      <c r="J31" s="340"/>
      <c r="K31" s="340"/>
      <c r="L31" s="340"/>
      <c r="M31" s="495">
        <f t="shared" si="14"/>
        <v>0</v>
      </c>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row>
    <row r="32" spans="1:40" ht="12.75" customHeight="1">
      <c r="A32" s="494" t="str">
        <f>IF(DATA!$T$24="same month.","Nov","Oct")</f>
        <v>Oct</v>
      </c>
      <c r="B32" s="340"/>
      <c r="C32" s="340"/>
      <c r="D32" s="340"/>
      <c r="E32" s="340"/>
      <c r="F32" s="340"/>
      <c r="G32" s="340"/>
      <c r="H32" s="340"/>
      <c r="I32" s="340"/>
      <c r="J32" s="340"/>
      <c r="K32" s="340"/>
      <c r="L32" s="340"/>
      <c r="M32" s="495">
        <f t="shared" si="14"/>
        <v>0</v>
      </c>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row>
    <row r="33" spans="1:40" ht="12.75" customHeight="1">
      <c r="A33" s="494" t="str">
        <f>IF(DATA!$T$24="same month.","Dec","Nov")</f>
        <v>Nov</v>
      </c>
      <c r="B33" s="340"/>
      <c r="C33" s="340"/>
      <c r="D33" s="340"/>
      <c r="E33" s="340"/>
      <c r="F33" s="340"/>
      <c r="G33" s="340"/>
      <c r="H33" s="340"/>
      <c r="I33" s="340"/>
      <c r="J33" s="340"/>
      <c r="K33" s="340"/>
      <c r="L33" s="340"/>
      <c r="M33" s="495">
        <f t="shared" si="14"/>
        <v>0</v>
      </c>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row>
    <row r="34" spans="1:40" ht="12.75" customHeight="1">
      <c r="A34" s="494" t="str">
        <f>IF(DATA!$T$24="same month.","Jan","Dec")</f>
        <v>Dec</v>
      </c>
      <c r="B34" s="340"/>
      <c r="C34" s="340"/>
      <c r="D34" s="340"/>
      <c r="E34" s="340"/>
      <c r="F34" s="340"/>
      <c r="G34" s="340"/>
      <c r="H34" s="340"/>
      <c r="I34" s="340"/>
      <c r="J34" s="340"/>
      <c r="K34" s="340"/>
      <c r="L34" s="340"/>
      <c r="M34" s="495">
        <f t="shared" si="14"/>
        <v>0</v>
      </c>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row>
    <row r="35" spans="1:40" ht="12.75" customHeight="1">
      <c r="A35" s="494" t="str">
        <f>IF(DATA!$T$24="same month.","Feb","Jan")</f>
        <v>Jan</v>
      </c>
      <c r="B35" s="340"/>
      <c r="C35" s="340"/>
      <c r="D35" s="340"/>
      <c r="E35" s="340"/>
      <c r="F35" s="340"/>
      <c r="G35" s="340"/>
      <c r="H35" s="340"/>
      <c r="I35" s="340"/>
      <c r="J35" s="340"/>
      <c r="K35" s="340"/>
      <c r="L35" s="340"/>
      <c r="M35" s="495">
        <f t="shared" si="14"/>
        <v>0</v>
      </c>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row>
    <row r="36" spans="1:40" ht="12.75" customHeight="1">
      <c r="A36" s="494" t="str">
        <f>IF(DATA!$T$24="same month.","Mar","Feb")</f>
        <v>Feb</v>
      </c>
      <c r="B36" s="340"/>
      <c r="C36" s="340"/>
      <c r="D36" s="340"/>
      <c r="E36" s="340"/>
      <c r="F36" s="340"/>
      <c r="G36" s="340"/>
      <c r="H36" s="340"/>
      <c r="I36" s="340"/>
      <c r="J36" s="340"/>
      <c r="K36" s="340"/>
      <c r="L36" s="340"/>
      <c r="M36" s="495">
        <f t="shared" si="14"/>
        <v>0</v>
      </c>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row>
    <row r="37" spans="1:40" ht="12.75" customHeight="1">
      <c r="A37" s="493" t="s">
        <v>658</v>
      </c>
      <c r="B37" s="340"/>
      <c r="C37" s="340"/>
      <c r="D37" s="340"/>
      <c r="E37" s="340"/>
      <c r="F37" s="340"/>
      <c r="G37" s="340"/>
      <c r="H37" s="340"/>
      <c r="I37" s="340"/>
      <c r="J37" s="340"/>
      <c r="K37" s="340"/>
      <c r="L37" s="340"/>
      <c r="M37" s="495">
        <f t="shared" si="14"/>
        <v>0</v>
      </c>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row>
    <row r="38" spans="1:40" ht="12.75" customHeight="1">
      <c r="A38" s="493" t="s">
        <v>659</v>
      </c>
      <c r="B38" s="495">
        <f>SUM(B25:B37)</f>
        <v>0</v>
      </c>
      <c r="C38" s="495">
        <f t="shared" ref="C38:M38" si="15">SUM(C25:C37)</f>
        <v>0</v>
      </c>
      <c r="D38" s="495">
        <f t="shared" si="15"/>
        <v>0</v>
      </c>
      <c r="E38" s="495">
        <f t="shared" si="15"/>
        <v>0</v>
      </c>
      <c r="F38" s="495">
        <f t="shared" si="15"/>
        <v>0</v>
      </c>
      <c r="G38" s="495">
        <f t="shared" si="15"/>
        <v>0</v>
      </c>
      <c r="H38" s="495">
        <f t="shared" si="15"/>
        <v>0</v>
      </c>
      <c r="I38" s="495">
        <f t="shared" si="15"/>
        <v>0</v>
      </c>
      <c r="J38" s="495">
        <f t="shared" si="15"/>
        <v>0</v>
      </c>
      <c r="K38" s="495">
        <f t="shared" si="15"/>
        <v>0</v>
      </c>
      <c r="L38" s="495">
        <f t="shared" si="15"/>
        <v>0</v>
      </c>
      <c r="M38" s="495">
        <f t="shared" si="15"/>
        <v>0</v>
      </c>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row>
    <row r="39" spans="1:40" ht="8.25" customHeight="1">
      <c r="A39" s="343"/>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row>
    <row r="40" spans="1:40" ht="12.75" customHeight="1">
      <c r="A40" s="1104" t="s">
        <v>662</v>
      </c>
      <c r="B40" s="1104"/>
      <c r="C40" s="1104"/>
      <c r="D40" s="1104"/>
      <c r="E40" s="1104"/>
      <c r="F40" s="1104"/>
      <c r="G40" s="1104"/>
      <c r="H40" s="1104"/>
      <c r="I40" s="1104"/>
      <c r="J40" s="1104"/>
      <c r="K40" s="1104"/>
      <c r="L40" s="1104"/>
      <c r="M40" s="1104"/>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row>
    <row r="41" spans="1:40" ht="12.75" customHeight="1">
      <c r="A41" s="493" t="s">
        <v>54</v>
      </c>
      <c r="B41" s="495" t="s">
        <v>627</v>
      </c>
      <c r="C41" s="495" t="s">
        <v>628</v>
      </c>
      <c r="D41" s="495" t="s">
        <v>629</v>
      </c>
      <c r="E41" s="493" t="s">
        <v>630</v>
      </c>
      <c r="F41" s="495" t="s">
        <v>632</v>
      </c>
      <c r="G41" s="495" t="s">
        <v>633</v>
      </c>
      <c r="H41" s="495" t="s">
        <v>634</v>
      </c>
      <c r="I41" s="495" t="s">
        <v>519</v>
      </c>
      <c r="J41" s="495" t="s">
        <v>699</v>
      </c>
      <c r="K41" s="495" t="s">
        <v>735</v>
      </c>
      <c r="L41" s="495" t="s">
        <v>743</v>
      </c>
      <c r="M41" s="495" t="s">
        <v>663</v>
      </c>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row>
    <row r="42" spans="1:40" ht="12.75" customHeight="1">
      <c r="A42" s="494" t="str">
        <f>A25</f>
        <v>Mar</v>
      </c>
      <c r="B42" s="340"/>
      <c r="C42" s="340"/>
      <c r="D42" s="340"/>
      <c r="E42" s="340"/>
      <c r="F42" s="340"/>
      <c r="G42" s="340"/>
      <c r="H42" s="340"/>
      <c r="I42" s="340"/>
      <c r="J42" s="340"/>
      <c r="K42" s="340"/>
      <c r="L42" s="340"/>
      <c r="M42" s="495">
        <f t="shared" ref="M42:M54" si="16">SUM(B42:L42)</f>
        <v>0</v>
      </c>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row>
    <row r="43" spans="1:40" ht="12.75" customHeight="1">
      <c r="A43" s="494" t="str">
        <f t="shared" ref="A43:A53" si="17">A26</f>
        <v>Apr</v>
      </c>
      <c r="B43" s="340"/>
      <c r="C43" s="340"/>
      <c r="D43" s="340"/>
      <c r="E43" s="340"/>
      <c r="F43" s="340"/>
      <c r="G43" s="340"/>
      <c r="H43" s="340"/>
      <c r="I43" s="340"/>
      <c r="J43" s="340"/>
      <c r="K43" s="340"/>
      <c r="L43" s="340"/>
      <c r="M43" s="495">
        <f t="shared" si="16"/>
        <v>0</v>
      </c>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row>
    <row r="44" spans="1:40" ht="12.75" customHeight="1">
      <c r="A44" s="494" t="str">
        <f t="shared" si="17"/>
        <v>May</v>
      </c>
      <c r="B44" s="340"/>
      <c r="C44" s="340"/>
      <c r="D44" s="340"/>
      <c r="E44" s="340"/>
      <c r="F44" s="340"/>
      <c r="G44" s="340"/>
      <c r="H44" s="340"/>
      <c r="I44" s="340"/>
      <c r="J44" s="340"/>
      <c r="K44" s="340"/>
      <c r="L44" s="340"/>
      <c r="M44" s="495">
        <f t="shared" si="16"/>
        <v>0</v>
      </c>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row>
    <row r="45" spans="1:40" ht="12.75" customHeight="1">
      <c r="A45" s="494" t="str">
        <f t="shared" si="17"/>
        <v>Jun</v>
      </c>
      <c r="B45" s="340"/>
      <c r="C45" s="340"/>
      <c r="D45" s="340"/>
      <c r="E45" s="340"/>
      <c r="F45" s="340"/>
      <c r="G45" s="340"/>
      <c r="H45" s="340"/>
      <c r="I45" s="340"/>
      <c r="J45" s="340"/>
      <c r="K45" s="340"/>
      <c r="L45" s="340"/>
      <c r="M45" s="495">
        <f t="shared" si="16"/>
        <v>0</v>
      </c>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row>
    <row r="46" spans="1:40" ht="12.75" customHeight="1">
      <c r="A46" s="494" t="str">
        <f t="shared" si="17"/>
        <v>Jul</v>
      </c>
      <c r="B46" s="340"/>
      <c r="C46" s="340"/>
      <c r="D46" s="340"/>
      <c r="E46" s="340"/>
      <c r="F46" s="340"/>
      <c r="G46" s="340"/>
      <c r="H46" s="340"/>
      <c r="I46" s="340"/>
      <c r="J46" s="340"/>
      <c r="K46" s="340"/>
      <c r="L46" s="340"/>
      <c r="M46" s="495">
        <f t="shared" si="16"/>
        <v>0</v>
      </c>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row>
    <row r="47" spans="1:40" ht="12.75" customHeight="1">
      <c r="A47" s="494" t="str">
        <f t="shared" si="17"/>
        <v>Aug</v>
      </c>
      <c r="B47" s="340"/>
      <c r="C47" s="340"/>
      <c r="D47" s="340"/>
      <c r="E47" s="340"/>
      <c r="F47" s="340"/>
      <c r="G47" s="340"/>
      <c r="H47" s="340"/>
      <c r="I47" s="340"/>
      <c r="J47" s="340"/>
      <c r="K47" s="340"/>
      <c r="L47" s="340"/>
      <c r="M47" s="495">
        <f t="shared" si="16"/>
        <v>0</v>
      </c>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row>
    <row r="48" spans="1:40" ht="12.75" customHeight="1">
      <c r="A48" s="494" t="str">
        <f t="shared" si="17"/>
        <v>Sep</v>
      </c>
      <c r="B48" s="340"/>
      <c r="C48" s="340"/>
      <c r="D48" s="340"/>
      <c r="E48" s="340"/>
      <c r="F48" s="340"/>
      <c r="G48" s="340"/>
      <c r="H48" s="340"/>
      <c r="I48" s="340"/>
      <c r="J48" s="340"/>
      <c r="K48" s="340"/>
      <c r="L48" s="340"/>
      <c r="M48" s="495">
        <f t="shared" si="16"/>
        <v>0</v>
      </c>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row>
    <row r="49" spans="1:40" ht="12.75" customHeight="1">
      <c r="A49" s="494" t="str">
        <f t="shared" si="17"/>
        <v>Oct</v>
      </c>
      <c r="B49" s="340"/>
      <c r="C49" s="340"/>
      <c r="D49" s="340"/>
      <c r="E49" s="340"/>
      <c r="F49" s="340"/>
      <c r="G49" s="340"/>
      <c r="H49" s="340"/>
      <c r="I49" s="340"/>
      <c r="J49" s="340"/>
      <c r="K49" s="340"/>
      <c r="L49" s="340"/>
      <c r="M49" s="495">
        <f t="shared" si="16"/>
        <v>0</v>
      </c>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row>
    <row r="50" spans="1:40" ht="12.75" customHeight="1">
      <c r="A50" s="494" t="str">
        <f t="shared" si="17"/>
        <v>Nov</v>
      </c>
      <c r="B50" s="340"/>
      <c r="C50" s="340"/>
      <c r="D50" s="340"/>
      <c r="E50" s="340"/>
      <c r="F50" s="340"/>
      <c r="G50" s="340"/>
      <c r="H50" s="340"/>
      <c r="I50" s="340"/>
      <c r="J50" s="340"/>
      <c r="K50" s="340"/>
      <c r="L50" s="340"/>
      <c r="M50" s="495">
        <f t="shared" si="16"/>
        <v>0</v>
      </c>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row>
    <row r="51" spans="1:40" ht="12.75" customHeight="1">
      <c r="A51" s="494" t="str">
        <f t="shared" si="17"/>
        <v>Dec</v>
      </c>
      <c r="B51" s="340"/>
      <c r="C51" s="340"/>
      <c r="D51" s="340"/>
      <c r="E51" s="340"/>
      <c r="F51" s="340"/>
      <c r="G51" s="340"/>
      <c r="H51" s="340"/>
      <c r="I51" s="340"/>
      <c r="J51" s="340"/>
      <c r="K51" s="340"/>
      <c r="L51" s="340"/>
      <c r="M51" s="495">
        <f t="shared" si="16"/>
        <v>0</v>
      </c>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row>
    <row r="52" spans="1:40" ht="12.75" customHeight="1">
      <c r="A52" s="494" t="str">
        <f t="shared" si="17"/>
        <v>Jan</v>
      </c>
      <c r="B52" s="340"/>
      <c r="C52" s="340"/>
      <c r="D52" s="340"/>
      <c r="E52" s="340"/>
      <c r="F52" s="340"/>
      <c r="G52" s="340"/>
      <c r="H52" s="340"/>
      <c r="I52" s="340"/>
      <c r="J52" s="340"/>
      <c r="K52" s="340"/>
      <c r="L52" s="340"/>
      <c r="M52" s="495">
        <f t="shared" si="16"/>
        <v>0</v>
      </c>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row>
    <row r="53" spans="1:40" ht="12.75" customHeight="1">
      <c r="A53" s="494" t="str">
        <f t="shared" si="17"/>
        <v>Feb</v>
      </c>
      <c r="B53" s="340"/>
      <c r="C53" s="340"/>
      <c r="D53" s="340"/>
      <c r="E53" s="340"/>
      <c r="F53" s="340"/>
      <c r="G53" s="340"/>
      <c r="H53" s="340"/>
      <c r="I53" s="340"/>
      <c r="J53" s="340"/>
      <c r="K53" s="340"/>
      <c r="L53" s="340"/>
      <c r="M53" s="495">
        <f t="shared" si="16"/>
        <v>0</v>
      </c>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row>
    <row r="54" spans="1:40" ht="12.75" customHeight="1">
      <c r="A54" s="493" t="s">
        <v>658</v>
      </c>
      <c r="B54" s="340"/>
      <c r="C54" s="340"/>
      <c r="D54" s="340"/>
      <c r="E54" s="340"/>
      <c r="F54" s="340"/>
      <c r="G54" s="340"/>
      <c r="H54" s="340"/>
      <c r="I54" s="340"/>
      <c r="J54" s="340"/>
      <c r="K54" s="340"/>
      <c r="L54" s="340"/>
      <c r="M54" s="495">
        <f t="shared" si="16"/>
        <v>0</v>
      </c>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row>
    <row r="55" spans="1:40" ht="12.75" customHeight="1">
      <c r="A55" s="493" t="s">
        <v>659</v>
      </c>
      <c r="B55" s="495">
        <f>SUM(B42:B54)</f>
        <v>0</v>
      </c>
      <c r="C55" s="495">
        <f t="shared" ref="C55:M55" si="18">SUM(C42:C54)</f>
        <v>0</v>
      </c>
      <c r="D55" s="495">
        <f t="shared" si="18"/>
        <v>0</v>
      </c>
      <c r="E55" s="495">
        <f t="shared" si="18"/>
        <v>0</v>
      </c>
      <c r="F55" s="495">
        <f t="shared" si="18"/>
        <v>0</v>
      </c>
      <c r="G55" s="495">
        <f t="shared" si="18"/>
        <v>0</v>
      </c>
      <c r="H55" s="495">
        <f t="shared" si="18"/>
        <v>0</v>
      </c>
      <c r="I55" s="495">
        <f t="shared" si="18"/>
        <v>0</v>
      </c>
      <c r="J55" s="495">
        <f t="shared" si="18"/>
        <v>0</v>
      </c>
      <c r="K55" s="495">
        <f t="shared" si="18"/>
        <v>0</v>
      </c>
      <c r="L55" s="495">
        <f t="shared" si="18"/>
        <v>0</v>
      </c>
      <c r="M55" s="495">
        <f t="shared" si="18"/>
        <v>0</v>
      </c>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row>
    <row r="56" spans="1:40">
      <c r="A56" s="496" t="s">
        <v>671</v>
      </c>
      <c r="B56" s="497">
        <f>B38+B55</f>
        <v>0</v>
      </c>
      <c r="C56" s="497">
        <f t="shared" ref="C56:F56" si="19">C38+C55</f>
        <v>0</v>
      </c>
      <c r="D56" s="497">
        <f t="shared" si="19"/>
        <v>0</v>
      </c>
      <c r="E56" s="497">
        <f t="shared" si="19"/>
        <v>0</v>
      </c>
      <c r="F56" s="497">
        <f t="shared" si="19"/>
        <v>0</v>
      </c>
      <c r="G56" s="497">
        <f>G38+G55+G21</f>
        <v>0</v>
      </c>
      <c r="H56" s="497">
        <f>H38+H55+H21</f>
        <v>0</v>
      </c>
      <c r="I56" s="497">
        <f t="shared" ref="I56:L56" si="20">I38+I55</f>
        <v>0</v>
      </c>
      <c r="J56" s="497">
        <f t="shared" si="20"/>
        <v>0</v>
      </c>
      <c r="K56" s="497">
        <f t="shared" si="20"/>
        <v>0</v>
      </c>
      <c r="L56" s="497">
        <f t="shared" si="20"/>
        <v>0</v>
      </c>
      <c r="M56" s="497">
        <f>SUM(B56:L56)</f>
        <v>0</v>
      </c>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row>
    <row r="57" spans="1:40">
      <c r="A57" s="343"/>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row>
    <row r="58" spans="1:40">
      <c r="A58" s="343"/>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row>
    <row r="59" spans="1:40">
      <c r="A59" s="343"/>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row>
    <row r="60" spans="1:40">
      <c r="A60" s="343"/>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row>
    <row r="61" spans="1:40">
      <c r="A61" s="343"/>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row>
    <row r="62" spans="1:40">
      <c r="A62" s="343"/>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row>
    <row r="63" spans="1:40">
      <c r="A63" s="343"/>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row>
    <row r="64" spans="1:40">
      <c r="A64" s="343"/>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row>
    <row r="65" spans="1:40">
      <c r="A65" s="343"/>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row>
    <row r="66" spans="1:40">
      <c r="A66" s="343"/>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row>
    <row r="67" spans="1:40">
      <c r="A67" s="343"/>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row>
    <row r="68" spans="1:40">
      <c r="A68" s="343"/>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row>
    <row r="69" spans="1:40">
      <c r="A69" s="343"/>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row>
    <row r="70" spans="1:40">
      <c r="A70" s="343"/>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row>
    <row r="71" spans="1:40">
      <c r="A71" s="343"/>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row>
    <row r="72" spans="1:40">
      <c r="A72" s="343"/>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row>
    <row r="73" spans="1:40">
      <c r="A73" s="343"/>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row>
    <row r="74" spans="1:40">
      <c r="A74" s="343"/>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row>
    <row r="75" spans="1:40">
      <c r="A75" s="343"/>
      <c r="B75" s="343"/>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row>
    <row r="76" spans="1:40">
      <c r="A76" s="343"/>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row>
    <row r="77" spans="1:40">
      <c r="A77" s="343"/>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row>
    <row r="78" spans="1:40">
      <c r="A78" s="343"/>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row>
    <row r="79" spans="1:40">
      <c r="A79" s="343"/>
      <c r="B79" s="343"/>
      <c r="C79" s="343"/>
      <c r="D79" s="343"/>
      <c r="E79" s="343"/>
      <c r="F79" s="343"/>
      <c r="G79" s="343"/>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3"/>
      <c r="AN79" s="343"/>
    </row>
    <row r="80" spans="1:40">
      <c r="A80" s="343"/>
      <c r="B80" s="343"/>
      <c r="C80" s="343"/>
      <c r="D80" s="343"/>
      <c r="E80" s="343"/>
      <c r="F80" s="343"/>
      <c r="G80" s="343"/>
      <c r="H80" s="343"/>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row>
    <row r="81" spans="1:40">
      <c r="A81" s="343"/>
      <c r="B81" s="343"/>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row>
    <row r="82" spans="1:40">
      <c r="A82" s="343"/>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row>
    <row r="83" spans="1:40">
      <c r="A83" s="343"/>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row>
    <row r="84" spans="1:40">
      <c r="A84" s="343"/>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row>
    <row r="85" spans="1:40">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row>
    <row r="86" spans="1:40">
      <c r="A86" s="343"/>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row>
    <row r="87" spans="1:40">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row>
    <row r="88" spans="1:40">
      <c r="A88" s="343"/>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row>
    <row r="89" spans="1:40">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row>
    <row r="90" spans="1:40">
      <c r="A90" s="343"/>
      <c r="B90" s="343"/>
      <c r="C90" s="343"/>
      <c r="D90" s="343"/>
      <c r="E90" s="343"/>
      <c r="F90" s="343"/>
      <c r="G90" s="343"/>
      <c r="H90" s="343"/>
      <c r="I90" s="343"/>
      <c r="J90" s="343"/>
      <c r="K90" s="343"/>
      <c r="L90" s="343"/>
      <c r="M90" s="343"/>
      <c r="N90" s="343"/>
      <c r="O90" s="343"/>
      <c r="P90" s="343"/>
      <c r="Q90" s="343"/>
      <c r="R90" s="343"/>
      <c r="S90" s="343"/>
      <c r="T90" s="343"/>
      <c r="U90" s="343"/>
      <c r="V90" s="343"/>
      <c r="W90" s="343"/>
      <c r="X90" s="343"/>
      <c r="Y90" s="343"/>
      <c r="Z90" s="343"/>
      <c r="AA90" s="343"/>
      <c r="AB90" s="343"/>
      <c r="AC90" s="343"/>
      <c r="AD90" s="343"/>
      <c r="AE90" s="343"/>
      <c r="AF90" s="343"/>
      <c r="AG90" s="343"/>
      <c r="AH90" s="343"/>
      <c r="AI90" s="343"/>
      <c r="AJ90" s="343"/>
      <c r="AK90" s="343"/>
      <c r="AL90" s="343"/>
      <c r="AM90" s="343"/>
      <c r="AN90" s="343"/>
    </row>
    <row r="91" spans="1:40">
      <c r="A91" s="343"/>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row>
    <row r="92" spans="1:40">
      <c r="A92" s="343"/>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row>
    <row r="93" spans="1:40">
      <c r="A93" s="343"/>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row>
    <row r="94" spans="1:40">
      <c r="A94" s="343"/>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343"/>
      <c r="AK94" s="343"/>
      <c r="AL94" s="343"/>
      <c r="AM94" s="343"/>
      <c r="AN94" s="343"/>
    </row>
    <row r="95" spans="1:40">
      <c r="A95" s="343"/>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row>
    <row r="96" spans="1:40">
      <c r="A96" s="343"/>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row>
    <row r="97" spans="1:40">
      <c r="A97" s="343"/>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row>
    <row r="98" spans="1:40">
      <c r="A98" s="343"/>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row>
    <row r="99" spans="1:40">
      <c r="N99" s="185"/>
    </row>
  </sheetData>
  <sheetProtection algorithmName="SHA-512" hashValue="+cp9Ji3pBRovioQlzL0r/OZab2ILlLuFlZZrzTlkDx+sqqKjEDMSB/UkedupxoyNRIV4o+hEymGrIO++kqPNQg==" saltValue="9+so1lF7TSMUR6sEakOCZQ==" spinCount="100000" sheet="1" objects="1" scenarios="1" selectLockedCells="1"/>
  <mergeCells count="38">
    <mergeCell ref="T23:U23"/>
    <mergeCell ref="O24:O25"/>
    <mergeCell ref="P24:P25"/>
    <mergeCell ref="O19:O20"/>
    <mergeCell ref="P19:P20"/>
    <mergeCell ref="O21:O23"/>
    <mergeCell ref="P21:P23"/>
    <mergeCell ref="P28:P29"/>
    <mergeCell ref="R8:R11"/>
    <mergeCell ref="A3:M3"/>
    <mergeCell ref="A4:B4"/>
    <mergeCell ref="C4:F4"/>
    <mergeCell ref="H4:M4"/>
    <mergeCell ref="A5:F5"/>
    <mergeCell ref="O5:P6"/>
    <mergeCell ref="O7:O8"/>
    <mergeCell ref="P7:P8"/>
    <mergeCell ref="O9:O10"/>
    <mergeCell ref="P9:P10"/>
    <mergeCell ref="O11:O12"/>
    <mergeCell ref="P11:P12"/>
    <mergeCell ref="P26:P27"/>
    <mergeCell ref="A2:P2"/>
    <mergeCell ref="E1:P1"/>
    <mergeCell ref="A23:M23"/>
    <mergeCell ref="A40:M40"/>
    <mergeCell ref="F6:H6"/>
    <mergeCell ref="G5:H5"/>
    <mergeCell ref="B6:D6"/>
    <mergeCell ref="C8:C11"/>
    <mergeCell ref="O13:O14"/>
    <mergeCell ref="P13:P14"/>
    <mergeCell ref="O15:O16"/>
    <mergeCell ref="P15:P16"/>
    <mergeCell ref="O17:O18"/>
    <mergeCell ref="P17:P18"/>
    <mergeCell ref="O26:O27"/>
    <mergeCell ref="O28:O29"/>
  </mergeCells>
  <dataValidations count="3">
    <dataValidation type="list" allowBlank="1" showDropDown="1" showInputMessage="1" showErrorMessage="1" sqref="N11">
      <formula1>$Q$4:$Q$4</formula1>
    </dataValidation>
    <dataValidation type="list" allowBlank="1" showInputMessage="1" showErrorMessage="1" sqref="G5:H5">
      <formula1>$S$2:$S$6</formula1>
    </dataValidation>
    <dataValidation type="list" allowBlank="1" showInputMessage="1" showErrorMessage="1" sqref="P3">
      <formula1>$S$24:$S$25</formula1>
    </dataValidation>
  </dataValidations>
  <printOptions horizontalCentered="1" verticalCentered="1"/>
  <pageMargins left="0.7" right="0.7" top="0.75" bottom="0.75" header="0.3" footer="0.3"/>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06"/>
  <sheetViews>
    <sheetView workbookViewId="0">
      <selection activeCell="C6" sqref="C6"/>
    </sheetView>
  </sheetViews>
  <sheetFormatPr defaultRowHeight="15"/>
  <cols>
    <col min="1" max="1" width="5" customWidth="1"/>
    <col min="2" max="2" width="52.28515625" customWidth="1"/>
    <col min="3" max="3" width="49.85546875" customWidth="1"/>
  </cols>
  <sheetData>
    <row r="1" spans="1:16" ht="15.75">
      <c r="A1" s="1128" t="s">
        <v>584</v>
      </c>
      <c r="B1" s="1128"/>
      <c r="C1" s="1128"/>
      <c r="D1" s="261"/>
      <c r="E1" s="261"/>
      <c r="F1" s="261"/>
      <c r="G1" s="261"/>
      <c r="H1" s="261"/>
      <c r="I1" s="261"/>
      <c r="J1" s="261"/>
      <c r="K1" s="261"/>
      <c r="L1" s="261"/>
      <c r="M1" s="261"/>
      <c r="N1" s="261"/>
      <c r="O1" s="261"/>
      <c r="P1" s="261"/>
    </row>
    <row r="2" spans="1:16" ht="15.75">
      <c r="A2" s="1129" t="s">
        <v>874</v>
      </c>
      <c r="B2" s="1129"/>
      <c r="C2" s="1129"/>
      <c r="D2" s="261"/>
      <c r="E2" s="261"/>
      <c r="F2" s="261"/>
      <c r="G2" s="261"/>
      <c r="H2" s="261"/>
      <c r="I2" s="261"/>
      <c r="J2" s="261"/>
      <c r="K2" s="261"/>
      <c r="L2" s="261"/>
      <c r="M2" s="261"/>
      <c r="N2" s="261"/>
      <c r="O2" s="261"/>
      <c r="P2" s="261"/>
    </row>
    <row r="3" spans="1:16" ht="15.75">
      <c r="A3" s="1129" t="s">
        <v>585</v>
      </c>
      <c r="B3" s="1129"/>
      <c r="C3" s="1129"/>
      <c r="D3" s="261"/>
      <c r="E3" s="261"/>
      <c r="F3" s="261"/>
      <c r="G3" s="261"/>
      <c r="H3" s="261"/>
      <c r="I3" s="261"/>
      <c r="J3" s="261"/>
      <c r="K3" s="261"/>
      <c r="L3" s="261"/>
      <c r="M3" s="261"/>
      <c r="N3" s="261"/>
      <c r="O3" s="261"/>
      <c r="P3" s="261"/>
    </row>
    <row r="4" spans="1:16" ht="15.75">
      <c r="A4" s="1129" t="s">
        <v>586</v>
      </c>
      <c r="B4" s="1129"/>
      <c r="C4" s="1129"/>
      <c r="D4" s="261"/>
      <c r="E4" s="261"/>
      <c r="F4" s="261"/>
      <c r="G4" s="261"/>
      <c r="H4" s="261"/>
      <c r="I4" s="261"/>
      <c r="J4" s="261"/>
      <c r="K4" s="261"/>
      <c r="L4" s="261"/>
      <c r="M4" s="261"/>
      <c r="N4" s="261"/>
      <c r="O4" s="261"/>
      <c r="P4" s="261"/>
    </row>
    <row r="5" spans="1:16">
      <c r="A5" s="511" t="s">
        <v>587</v>
      </c>
      <c r="B5" s="511" t="s">
        <v>588</v>
      </c>
      <c r="C5" s="513" t="str">
        <f>CONCATENATE(": ",DATA!C4)</f>
        <v xml:space="preserve">: </v>
      </c>
      <c r="D5" s="261"/>
      <c r="E5" s="261"/>
      <c r="F5" s="261"/>
      <c r="G5" s="261"/>
      <c r="H5" s="261"/>
      <c r="I5" s="261"/>
      <c r="J5" s="261"/>
      <c r="K5" s="261"/>
      <c r="L5" s="261"/>
      <c r="M5" s="261"/>
      <c r="N5" s="261"/>
      <c r="O5" s="261"/>
      <c r="P5" s="261"/>
    </row>
    <row r="6" spans="1:16">
      <c r="A6" s="511"/>
      <c r="B6" s="511"/>
      <c r="C6" s="509"/>
      <c r="D6" s="261"/>
      <c r="E6" s="261"/>
      <c r="F6" s="261"/>
      <c r="G6" s="261"/>
      <c r="H6" s="261"/>
      <c r="I6" s="261"/>
      <c r="J6" s="261"/>
      <c r="K6" s="261"/>
      <c r="L6" s="261"/>
      <c r="M6" s="261"/>
      <c r="N6" s="261"/>
      <c r="O6" s="261"/>
      <c r="P6" s="261"/>
    </row>
    <row r="7" spans="1:16">
      <c r="A7" s="511"/>
      <c r="B7" s="511"/>
      <c r="C7" s="509"/>
      <c r="D7" s="261"/>
      <c r="E7" s="261"/>
      <c r="F7" s="261"/>
      <c r="G7" s="261"/>
      <c r="H7" s="261"/>
      <c r="I7" s="261"/>
      <c r="J7" s="261"/>
      <c r="K7" s="261"/>
      <c r="L7" s="261"/>
      <c r="M7" s="261"/>
      <c r="N7" s="261"/>
      <c r="O7" s="261"/>
      <c r="P7" s="261"/>
    </row>
    <row r="8" spans="1:16">
      <c r="A8" s="511"/>
      <c r="B8" s="511"/>
      <c r="C8" s="509"/>
      <c r="D8" s="261"/>
      <c r="E8" s="261"/>
      <c r="F8" s="261"/>
      <c r="G8" s="261"/>
      <c r="H8" s="261"/>
      <c r="I8" s="261"/>
      <c r="J8" s="261"/>
      <c r="K8" s="261"/>
      <c r="L8" s="261"/>
      <c r="M8" s="261"/>
      <c r="N8" s="261"/>
      <c r="O8" s="261"/>
      <c r="P8" s="261"/>
    </row>
    <row r="9" spans="1:16">
      <c r="A9" s="511"/>
      <c r="B9" s="511"/>
      <c r="C9" s="509"/>
      <c r="D9" s="261"/>
      <c r="E9" s="261"/>
      <c r="F9" s="261"/>
      <c r="G9" s="261"/>
      <c r="H9" s="261"/>
      <c r="I9" s="261"/>
      <c r="J9" s="261"/>
      <c r="K9" s="261"/>
      <c r="L9" s="261"/>
      <c r="M9" s="261"/>
      <c r="N9" s="261"/>
      <c r="O9" s="261"/>
      <c r="P9" s="261"/>
    </row>
    <row r="10" spans="1:16">
      <c r="A10" s="511"/>
      <c r="B10" s="511"/>
      <c r="C10" s="509"/>
      <c r="D10" s="261"/>
      <c r="E10" s="261"/>
      <c r="F10" s="261"/>
      <c r="G10" s="261"/>
      <c r="H10" s="261"/>
      <c r="I10" s="261"/>
      <c r="J10" s="261"/>
      <c r="K10" s="261"/>
      <c r="L10" s="261"/>
      <c r="M10" s="261"/>
      <c r="N10" s="261"/>
      <c r="O10" s="261"/>
      <c r="P10" s="261"/>
    </row>
    <row r="11" spans="1:16">
      <c r="A11" s="511" t="s">
        <v>14</v>
      </c>
      <c r="B11" s="511" t="s">
        <v>589</v>
      </c>
      <c r="C11" s="514" t="str">
        <f>CONCATENATE(":  ",DATA!L5)</f>
        <v xml:space="preserve">:  </v>
      </c>
      <c r="D11" s="261"/>
      <c r="E11" s="261"/>
      <c r="F11" s="261"/>
      <c r="G11" s="261"/>
      <c r="H11" s="261"/>
      <c r="I11" s="261"/>
      <c r="J11" s="261"/>
      <c r="K11" s="261"/>
      <c r="L11" s="261"/>
      <c r="M11" s="261"/>
      <c r="N11" s="261"/>
      <c r="O11" s="261"/>
      <c r="P11" s="261"/>
    </row>
    <row r="12" spans="1:16">
      <c r="A12" s="511" t="s">
        <v>21</v>
      </c>
      <c r="B12" s="511" t="s">
        <v>590</v>
      </c>
      <c r="C12" s="137" t="s">
        <v>591</v>
      </c>
      <c r="D12" s="261"/>
      <c r="E12" s="261"/>
      <c r="F12" s="261"/>
      <c r="G12" s="261"/>
      <c r="H12" s="261"/>
      <c r="I12" s="261"/>
      <c r="J12" s="261"/>
      <c r="K12" s="261"/>
      <c r="L12" s="261"/>
      <c r="M12" s="261"/>
      <c r="N12" s="261"/>
      <c r="O12" s="261"/>
      <c r="P12" s="261"/>
    </row>
    <row r="13" spans="1:16">
      <c r="A13" s="511"/>
      <c r="B13" s="1130" t="s">
        <v>592</v>
      </c>
      <c r="C13" s="1130"/>
      <c r="D13" s="261"/>
      <c r="E13" s="261"/>
      <c r="F13" s="261"/>
      <c r="G13" s="261"/>
      <c r="H13" s="261"/>
      <c r="I13" s="261"/>
      <c r="J13" s="261"/>
      <c r="K13" s="261"/>
      <c r="L13" s="261"/>
      <c r="M13" s="261"/>
      <c r="N13" s="261"/>
      <c r="O13" s="261"/>
      <c r="P13" s="261"/>
    </row>
    <row r="14" spans="1:16">
      <c r="A14" s="511"/>
      <c r="B14" s="1130" t="s">
        <v>875</v>
      </c>
      <c r="C14" s="1130"/>
      <c r="D14" s="261"/>
      <c r="E14" s="261"/>
      <c r="F14" s="261"/>
      <c r="G14" s="261"/>
      <c r="H14" s="261"/>
      <c r="I14" s="261"/>
      <c r="J14" s="261"/>
      <c r="K14" s="261"/>
      <c r="L14" s="261"/>
      <c r="M14" s="261"/>
      <c r="N14" s="261"/>
      <c r="O14" s="261"/>
      <c r="P14" s="261"/>
    </row>
    <row r="15" spans="1:16">
      <c r="A15" s="511" t="s">
        <v>593</v>
      </c>
      <c r="B15" s="511" t="s">
        <v>594</v>
      </c>
      <c r="C15" s="511"/>
      <c r="D15" s="261"/>
      <c r="E15" s="261"/>
      <c r="F15" s="261"/>
      <c r="G15" s="261"/>
      <c r="H15" s="261"/>
      <c r="I15" s="261"/>
      <c r="J15" s="261"/>
      <c r="K15" s="261"/>
      <c r="L15" s="261"/>
      <c r="M15" s="261"/>
      <c r="N15" s="261"/>
      <c r="O15" s="261"/>
      <c r="P15" s="261"/>
    </row>
    <row r="16" spans="1:16" ht="18.75">
      <c r="A16" s="511"/>
      <c r="B16" s="511" t="s">
        <v>595</v>
      </c>
      <c r="C16" s="515">
        <f>'10E Entry'!M56</f>
        <v>0</v>
      </c>
      <c r="D16" s="261"/>
      <c r="E16" s="261"/>
      <c r="F16" s="261"/>
      <c r="G16" s="261"/>
      <c r="H16" s="261"/>
      <c r="I16" s="261"/>
      <c r="J16" s="261"/>
      <c r="K16" s="261"/>
      <c r="L16" s="261"/>
      <c r="M16" s="261"/>
      <c r="N16" s="261"/>
      <c r="O16" s="261"/>
      <c r="P16" s="261"/>
    </row>
    <row r="17" spans="1:16" ht="18.75">
      <c r="A17" s="511"/>
      <c r="B17" s="511" t="s">
        <v>596</v>
      </c>
      <c r="C17" s="516"/>
      <c r="D17" s="261"/>
      <c r="E17" s="261"/>
      <c r="F17" s="261"/>
      <c r="G17" s="261"/>
      <c r="H17" s="261"/>
      <c r="I17" s="261"/>
      <c r="J17" s="261"/>
      <c r="K17" s="261"/>
      <c r="L17" s="261"/>
      <c r="M17" s="261"/>
      <c r="N17" s="261"/>
      <c r="O17" s="261"/>
      <c r="P17" s="261"/>
    </row>
    <row r="18" spans="1:16">
      <c r="A18" s="511"/>
      <c r="B18" s="511" t="s">
        <v>597</v>
      </c>
      <c r="C18" s="511"/>
      <c r="D18" s="261"/>
      <c r="E18" s="261"/>
      <c r="F18" s="261"/>
      <c r="G18" s="261"/>
      <c r="H18" s="261"/>
      <c r="I18" s="261"/>
      <c r="J18" s="261"/>
      <c r="K18" s="261"/>
      <c r="L18" s="261"/>
      <c r="M18" s="261"/>
      <c r="N18" s="261"/>
      <c r="O18" s="261"/>
      <c r="P18" s="261"/>
    </row>
    <row r="19" spans="1:16">
      <c r="A19" s="511"/>
      <c r="B19" s="511" t="s">
        <v>598</v>
      </c>
      <c r="C19" s="512" t="s">
        <v>599</v>
      </c>
      <c r="D19" s="261"/>
      <c r="E19" s="261"/>
      <c r="F19" s="261"/>
      <c r="G19" s="261"/>
      <c r="H19" s="261"/>
      <c r="I19" s="261"/>
      <c r="J19" s="261"/>
      <c r="K19" s="261"/>
      <c r="L19" s="261"/>
      <c r="M19" s="261"/>
      <c r="N19" s="261"/>
      <c r="O19" s="261"/>
      <c r="P19" s="261"/>
    </row>
    <row r="20" spans="1:16">
      <c r="A20" s="511"/>
      <c r="B20" s="511" t="s">
        <v>600</v>
      </c>
      <c r="C20" s="511"/>
      <c r="D20" s="261"/>
      <c r="E20" s="261"/>
      <c r="F20" s="261"/>
      <c r="G20" s="261"/>
      <c r="H20" s="261"/>
      <c r="I20" s="261"/>
      <c r="J20" s="261"/>
      <c r="K20" s="261"/>
      <c r="L20" s="261"/>
      <c r="M20" s="261"/>
      <c r="N20" s="261"/>
      <c r="O20" s="261"/>
      <c r="P20" s="261"/>
    </row>
    <row r="21" spans="1:16">
      <c r="A21" s="511"/>
      <c r="B21" s="511" t="s">
        <v>601</v>
      </c>
      <c r="C21" s="511"/>
      <c r="D21" s="261"/>
      <c r="E21" s="261"/>
      <c r="F21" s="261"/>
      <c r="G21" s="261"/>
      <c r="H21" s="261"/>
      <c r="I21" s="261"/>
      <c r="J21" s="261"/>
      <c r="K21" s="261"/>
      <c r="L21" s="261"/>
      <c r="M21" s="261"/>
      <c r="N21" s="261"/>
      <c r="O21" s="261"/>
      <c r="P21" s="261"/>
    </row>
    <row r="22" spans="1:16">
      <c r="A22" s="511"/>
      <c r="B22" s="511" t="s">
        <v>602</v>
      </c>
      <c r="C22" s="511"/>
      <c r="D22" s="261"/>
      <c r="E22" s="261"/>
      <c r="F22" s="261"/>
      <c r="G22" s="261"/>
      <c r="H22" s="261"/>
      <c r="I22" s="261"/>
      <c r="J22" s="261"/>
      <c r="K22" s="261"/>
      <c r="L22" s="261"/>
      <c r="M22" s="261"/>
      <c r="N22" s="261"/>
      <c r="O22" s="261"/>
      <c r="P22" s="261"/>
    </row>
    <row r="23" spans="1:16">
      <c r="A23" s="511"/>
      <c r="B23" s="511" t="s">
        <v>603</v>
      </c>
      <c r="C23" s="511"/>
      <c r="D23" s="261"/>
      <c r="E23" s="261"/>
      <c r="F23" s="261"/>
      <c r="G23" s="261"/>
      <c r="H23" s="261"/>
      <c r="I23" s="261"/>
      <c r="J23" s="261"/>
      <c r="K23" s="261"/>
      <c r="L23" s="261"/>
      <c r="M23" s="261"/>
      <c r="N23" s="261"/>
      <c r="O23" s="261"/>
      <c r="P23" s="261"/>
    </row>
    <row r="24" spans="1:16">
      <c r="A24" s="511"/>
      <c r="B24" s="511" t="s">
        <v>604</v>
      </c>
      <c r="C24" s="511"/>
      <c r="D24" s="261"/>
      <c r="E24" s="261"/>
      <c r="F24" s="261"/>
      <c r="G24" s="261"/>
      <c r="H24" s="261"/>
      <c r="I24" s="261"/>
      <c r="J24" s="261"/>
      <c r="K24" s="261"/>
      <c r="L24" s="261"/>
      <c r="M24" s="261"/>
      <c r="N24" s="261"/>
      <c r="O24" s="261"/>
      <c r="P24" s="261"/>
    </row>
    <row r="25" spans="1:16">
      <c r="A25" s="511"/>
      <c r="B25" s="511" t="s">
        <v>605</v>
      </c>
      <c r="C25" s="511" t="s">
        <v>606</v>
      </c>
      <c r="D25" s="261"/>
      <c r="E25" s="261"/>
      <c r="F25" s="261"/>
      <c r="G25" s="261"/>
      <c r="H25" s="261"/>
      <c r="I25" s="261"/>
      <c r="J25" s="261"/>
      <c r="K25" s="261"/>
      <c r="L25" s="261"/>
      <c r="M25" s="261"/>
      <c r="N25" s="261"/>
      <c r="O25" s="261"/>
      <c r="P25" s="261"/>
    </row>
    <row r="26" spans="1:16">
      <c r="A26" s="511"/>
      <c r="B26" s="511" t="s">
        <v>607</v>
      </c>
      <c r="C26" s="511"/>
      <c r="D26" s="261"/>
      <c r="E26" s="261"/>
      <c r="F26" s="261"/>
      <c r="G26" s="261"/>
      <c r="H26" s="261"/>
      <c r="I26" s="261"/>
      <c r="J26" s="261"/>
      <c r="K26" s="261"/>
      <c r="L26" s="261"/>
      <c r="M26" s="261"/>
      <c r="N26" s="261"/>
      <c r="O26" s="261"/>
      <c r="P26" s="261"/>
    </row>
    <row r="27" spans="1:16">
      <c r="A27" s="511"/>
      <c r="B27" s="511" t="s">
        <v>608</v>
      </c>
      <c r="C27" s="511" t="s">
        <v>609</v>
      </c>
      <c r="D27" s="261"/>
      <c r="E27" s="261"/>
      <c r="F27" s="261"/>
      <c r="G27" s="261"/>
      <c r="H27" s="261"/>
      <c r="I27" s="261"/>
      <c r="J27" s="261"/>
      <c r="K27" s="261"/>
      <c r="L27" s="261"/>
      <c r="M27" s="261"/>
      <c r="N27" s="261"/>
      <c r="O27" s="261"/>
      <c r="P27" s="261"/>
    </row>
    <row r="28" spans="1:16">
      <c r="A28" s="511" t="s">
        <v>610</v>
      </c>
      <c r="B28" s="262" t="s">
        <v>611</v>
      </c>
      <c r="C28" s="262"/>
      <c r="D28" s="261"/>
      <c r="E28" s="261"/>
      <c r="F28" s="261"/>
      <c r="G28" s="261"/>
      <c r="H28" s="261"/>
      <c r="I28" s="261"/>
      <c r="J28" s="261"/>
      <c r="K28" s="261"/>
      <c r="L28" s="261"/>
      <c r="M28" s="261"/>
      <c r="N28" s="261"/>
      <c r="O28" s="261"/>
      <c r="P28" s="261"/>
    </row>
    <row r="29" spans="1:16">
      <c r="A29" s="511"/>
      <c r="B29" s="262" t="s">
        <v>612</v>
      </c>
      <c r="C29" s="511" t="s">
        <v>613</v>
      </c>
      <c r="D29" s="261"/>
      <c r="E29" s="261"/>
      <c r="F29" s="261"/>
      <c r="G29" s="261"/>
      <c r="H29" s="261"/>
      <c r="I29" s="261"/>
      <c r="J29" s="261"/>
      <c r="K29" s="261"/>
      <c r="L29" s="261"/>
      <c r="M29" s="261"/>
      <c r="N29" s="261"/>
      <c r="O29" s="261"/>
      <c r="P29" s="261"/>
    </row>
    <row r="30" spans="1:16">
      <c r="A30" s="512"/>
      <c r="B30" s="512"/>
      <c r="C30" s="512" t="s">
        <v>614</v>
      </c>
      <c r="D30" s="261"/>
      <c r="E30" s="261"/>
      <c r="F30" s="261"/>
      <c r="G30" s="261"/>
      <c r="H30" s="261"/>
      <c r="I30" s="261"/>
      <c r="J30" s="261"/>
      <c r="K30" s="261"/>
      <c r="L30" s="261"/>
      <c r="M30" s="261"/>
      <c r="N30" s="261"/>
      <c r="O30" s="261"/>
      <c r="P30" s="261"/>
    </row>
    <row r="31" spans="1:16">
      <c r="A31" s="512"/>
      <c r="B31" s="512"/>
      <c r="C31" s="517"/>
      <c r="D31" s="261"/>
      <c r="E31" s="261"/>
      <c r="F31" s="261"/>
      <c r="G31" s="261"/>
      <c r="H31" s="261"/>
      <c r="I31" s="261"/>
      <c r="J31" s="261"/>
      <c r="K31" s="261"/>
      <c r="L31" s="261"/>
      <c r="M31" s="261"/>
      <c r="N31" s="261"/>
      <c r="O31" s="261"/>
      <c r="P31" s="261"/>
    </row>
    <row r="32" spans="1:16">
      <c r="A32" s="511" t="s">
        <v>615</v>
      </c>
      <c r="B32" s="511"/>
      <c r="C32" s="511"/>
      <c r="D32" s="261"/>
      <c r="E32" s="261"/>
      <c r="F32" s="261"/>
      <c r="G32" s="261"/>
      <c r="H32" s="261"/>
      <c r="I32" s="261"/>
      <c r="J32" s="261"/>
      <c r="K32" s="261"/>
      <c r="L32" s="261"/>
      <c r="M32" s="261"/>
      <c r="N32" s="261"/>
      <c r="O32" s="261"/>
      <c r="P32" s="261"/>
    </row>
    <row r="33" spans="1:16">
      <c r="A33" s="1127" t="s">
        <v>616</v>
      </c>
      <c r="B33" s="1127"/>
      <c r="C33" s="1127"/>
      <c r="D33" s="261"/>
      <c r="E33" s="261"/>
      <c r="F33" s="261"/>
      <c r="G33" s="261"/>
      <c r="H33" s="261"/>
      <c r="I33" s="261"/>
      <c r="J33" s="261"/>
      <c r="K33" s="261"/>
      <c r="L33" s="261"/>
      <c r="M33" s="261"/>
      <c r="N33" s="261"/>
      <c r="O33" s="261"/>
      <c r="P33" s="261"/>
    </row>
    <row r="34" spans="1:16">
      <c r="A34" s="1127" t="s">
        <v>617</v>
      </c>
      <c r="B34" s="1127"/>
      <c r="C34" s="1127"/>
      <c r="D34" s="261"/>
      <c r="E34" s="261"/>
      <c r="F34" s="261"/>
      <c r="G34" s="261"/>
      <c r="H34" s="261"/>
      <c r="I34" s="261"/>
      <c r="J34" s="261"/>
      <c r="K34" s="261"/>
      <c r="L34" s="261"/>
      <c r="M34" s="261"/>
      <c r="N34" s="261"/>
      <c r="O34" s="261"/>
      <c r="P34" s="261"/>
    </row>
    <row r="35" spans="1:16">
      <c r="A35" s="511"/>
      <c r="B35" s="511"/>
      <c r="C35" s="511"/>
      <c r="D35" s="261"/>
      <c r="E35" s="261"/>
      <c r="F35" s="261"/>
      <c r="G35" s="261"/>
      <c r="H35" s="261"/>
      <c r="I35" s="261"/>
      <c r="J35" s="261"/>
      <c r="K35" s="261"/>
      <c r="L35" s="261"/>
      <c r="M35" s="261"/>
      <c r="N35" s="261"/>
      <c r="O35" s="261"/>
      <c r="P35" s="261"/>
    </row>
    <row r="36" spans="1:16">
      <c r="A36" s="511"/>
      <c r="B36" s="511" t="s">
        <v>44</v>
      </c>
      <c r="C36" s="511"/>
      <c r="D36" s="261"/>
      <c r="E36" s="261"/>
      <c r="F36" s="261"/>
      <c r="G36" s="261"/>
      <c r="H36" s="261"/>
      <c r="I36" s="261"/>
      <c r="J36" s="261"/>
      <c r="K36" s="261"/>
      <c r="L36" s="261"/>
      <c r="M36" s="261"/>
      <c r="N36" s="261"/>
      <c r="O36" s="261"/>
      <c r="P36" s="261"/>
    </row>
    <row r="37" spans="1:16">
      <c r="A37" s="511"/>
      <c r="B37" s="511" t="s">
        <v>45</v>
      </c>
      <c r="C37" s="512" t="s">
        <v>618</v>
      </c>
      <c r="D37" s="261"/>
      <c r="E37" s="261"/>
      <c r="F37" s="261"/>
      <c r="G37" s="261"/>
      <c r="H37" s="261"/>
      <c r="I37" s="261"/>
      <c r="J37" s="261"/>
      <c r="K37" s="261"/>
      <c r="L37" s="261"/>
      <c r="M37" s="261"/>
      <c r="N37" s="261"/>
      <c r="O37" s="261"/>
      <c r="P37" s="261"/>
    </row>
    <row r="38" spans="1:16">
      <c r="A38" s="511"/>
      <c r="B38" s="511"/>
      <c r="C38" s="511"/>
      <c r="D38" s="261"/>
      <c r="E38" s="261"/>
      <c r="F38" s="261"/>
      <c r="G38" s="261"/>
      <c r="H38" s="261"/>
      <c r="I38" s="261"/>
      <c r="J38" s="261"/>
      <c r="K38" s="261"/>
      <c r="L38" s="261"/>
      <c r="M38" s="261"/>
      <c r="N38" s="261"/>
      <c r="O38" s="261"/>
      <c r="P38" s="261"/>
    </row>
    <row r="39" spans="1:16">
      <c r="A39" s="510"/>
      <c r="B39" s="510"/>
      <c r="C39" s="510"/>
      <c r="D39" s="261"/>
      <c r="E39" s="261"/>
      <c r="F39" s="261"/>
      <c r="G39" s="261"/>
      <c r="H39" s="261"/>
      <c r="I39" s="261"/>
      <c r="J39" s="261"/>
      <c r="K39" s="261"/>
      <c r="L39" s="261"/>
      <c r="M39" s="261"/>
      <c r="N39" s="261"/>
      <c r="O39" s="261"/>
      <c r="P39" s="261"/>
    </row>
    <row r="40" spans="1:16">
      <c r="A40" s="261"/>
      <c r="B40" s="261"/>
      <c r="C40" s="261"/>
      <c r="D40" s="261"/>
      <c r="E40" s="261"/>
      <c r="F40" s="261"/>
      <c r="G40" s="261"/>
      <c r="H40" s="261"/>
      <c r="I40" s="261"/>
      <c r="J40" s="261"/>
      <c r="K40" s="261"/>
      <c r="L40" s="261"/>
      <c r="M40" s="261"/>
      <c r="N40" s="261"/>
      <c r="O40" s="261"/>
      <c r="P40" s="261"/>
    </row>
    <row r="41" spans="1:16">
      <c r="A41" s="261"/>
      <c r="B41" s="261"/>
      <c r="C41" s="261"/>
      <c r="D41" s="261"/>
      <c r="E41" s="261"/>
      <c r="F41" s="261"/>
      <c r="G41" s="261"/>
      <c r="H41" s="261"/>
      <c r="I41" s="261"/>
      <c r="J41" s="261"/>
      <c r="K41" s="261"/>
      <c r="L41" s="261"/>
      <c r="M41" s="261"/>
      <c r="N41" s="261"/>
      <c r="O41" s="261"/>
      <c r="P41" s="261"/>
    </row>
    <row r="42" spans="1:16">
      <c r="A42" s="261"/>
      <c r="B42" s="261"/>
      <c r="C42" s="261"/>
      <c r="D42" s="261"/>
      <c r="E42" s="261"/>
      <c r="F42" s="261"/>
      <c r="G42" s="261"/>
      <c r="H42" s="261"/>
      <c r="I42" s="261"/>
      <c r="J42" s="261"/>
      <c r="K42" s="261"/>
      <c r="L42" s="261"/>
      <c r="M42" s="261"/>
      <c r="N42" s="261"/>
      <c r="O42" s="261"/>
      <c r="P42" s="261"/>
    </row>
    <row r="43" spans="1:16">
      <c r="A43" s="261"/>
      <c r="B43" s="261"/>
      <c r="C43" s="261"/>
      <c r="D43" s="261"/>
      <c r="E43" s="261"/>
      <c r="F43" s="261"/>
      <c r="G43" s="261"/>
      <c r="H43" s="261"/>
      <c r="I43" s="261"/>
      <c r="J43" s="261"/>
      <c r="K43" s="261"/>
      <c r="L43" s="261"/>
      <c r="M43" s="261"/>
      <c r="N43" s="261"/>
      <c r="O43" s="261"/>
      <c r="P43" s="261"/>
    </row>
    <row r="44" spans="1:16">
      <c r="A44" s="261"/>
      <c r="B44" s="261"/>
      <c r="C44" s="261"/>
      <c r="D44" s="261"/>
      <c r="E44" s="261"/>
      <c r="F44" s="261"/>
      <c r="G44" s="261"/>
      <c r="H44" s="261"/>
      <c r="I44" s="261"/>
      <c r="J44" s="261"/>
      <c r="K44" s="261"/>
      <c r="L44" s="261"/>
      <c r="M44" s="261"/>
      <c r="N44" s="261"/>
      <c r="O44" s="261"/>
      <c r="P44" s="261"/>
    </row>
    <row r="45" spans="1:16">
      <c r="A45" s="261"/>
      <c r="B45" s="261"/>
      <c r="C45" s="261"/>
      <c r="D45" s="261"/>
      <c r="E45" s="261"/>
      <c r="F45" s="261"/>
      <c r="G45" s="261"/>
      <c r="H45" s="261"/>
      <c r="I45" s="261"/>
      <c r="J45" s="261"/>
      <c r="K45" s="261"/>
      <c r="L45" s="261"/>
      <c r="M45" s="261"/>
      <c r="N45" s="261"/>
      <c r="O45" s="261"/>
      <c r="P45" s="261"/>
    </row>
    <row r="46" spans="1:16">
      <c r="A46" s="261"/>
      <c r="B46" s="261"/>
      <c r="C46" s="261"/>
      <c r="D46" s="261"/>
      <c r="E46" s="261"/>
      <c r="F46" s="261"/>
      <c r="G46" s="261"/>
      <c r="H46" s="261"/>
      <c r="I46" s="261"/>
      <c r="J46" s="261"/>
      <c r="K46" s="261"/>
      <c r="L46" s="261"/>
      <c r="M46" s="261"/>
      <c r="N46" s="261"/>
      <c r="O46" s="261"/>
      <c r="P46" s="261"/>
    </row>
    <row r="47" spans="1:16">
      <c r="A47" s="261"/>
      <c r="B47" s="261"/>
      <c r="C47" s="261"/>
      <c r="D47" s="261"/>
      <c r="E47" s="261"/>
      <c r="F47" s="261"/>
      <c r="G47" s="261"/>
      <c r="H47" s="261"/>
      <c r="I47" s="261"/>
      <c r="J47" s="261"/>
      <c r="K47" s="261"/>
      <c r="L47" s="261"/>
      <c r="M47" s="261"/>
      <c r="N47" s="261"/>
      <c r="O47" s="261"/>
      <c r="P47" s="261"/>
    </row>
    <row r="48" spans="1:16">
      <c r="A48" s="261"/>
      <c r="B48" s="261"/>
      <c r="C48" s="261"/>
      <c r="D48" s="261"/>
      <c r="E48" s="261"/>
      <c r="F48" s="261"/>
      <c r="G48" s="261"/>
      <c r="H48" s="261"/>
      <c r="I48" s="261"/>
      <c r="J48" s="261"/>
      <c r="K48" s="261"/>
      <c r="L48" s="261"/>
      <c r="M48" s="261"/>
      <c r="N48" s="261"/>
      <c r="O48" s="261"/>
      <c r="P48" s="261"/>
    </row>
    <row r="49" spans="1:16">
      <c r="A49" s="261"/>
      <c r="B49" s="261"/>
      <c r="C49" s="261"/>
      <c r="D49" s="261"/>
      <c r="E49" s="261"/>
      <c r="F49" s="261"/>
      <c r="G49" s="261"/>
      <c r="H49" s="261"/>
      <c r="I49" s="261"/>
      <c r="J49" s="261"/>
      <c r="K49" s="261"/>
      <c r="L49" s="261"/>
      <c r="M49" s="261"/>
      <c r="N49" s="261"/>
      <c r="O49" s="261"/>
      <c r="P49" s="261"/>
    </row>
    <row r="50" spans="1:16">
      <c r="A50" s="261"/>
      <c r="B50" s="261"/>
      <c r="C50" s="261"/>
      <c r="D50" s="261"/>
      <c r="E50" s="261"/>
      <c r="F50" s="261"/>
      <c r="G50" s="261"/>
      <c r="H50" s="261"/>
      <c r="I50" s="261"/>
      <c r="J50" s="261"/>
      <c r="K50" s="261"/>
      <c r="L50" s="261"/>
      <c r="M50" s="261"/>
      <c r="N50" s="261"/>
      <c r="O50" s="261"/>
      <c r="P50" s="261"/>
    </row>
    <row r="51" spans="1:16">
      <c r="A51" s="261"/>
      <c r="B51" s="261"/>
      <c r="C51" s="261"/>
      <c r="D51" s="261"/>
      <c r="E51" s="261"/>
      <c r="F51" s="261"/>
      <c r="G51" s="261"/>
      <c r="H51" s="261"/>
      <c r="I51" s="261"/>
      <c r="J51" s="261"/>
      <c r="K51" s="261"/>
      <c r="L51" s="261"/>
      <c r="M51" s="261"/>
      <c r="N51" s="261"/>
      <c r="O51" s="261"/>
      <c r="P51" s="261"/>
    </row>
    <row r="52" spans="1:16">
      <c r="A52" s="261"/>
      <c r="B52" s="261"/>
      <c r="C52" s="261"/>
      <c r="D52" s="261"/>
      <c r="E52" s="261"/>
      <c r="F52" s="261"/>
      <c r="G52" s="261"/>
      <c r="H52" s="261"/>
      <c r="I52" s="261"/>
      <c r="J52" s="261"/>
      <c r="K52" s="261"/>
      <c r="L52" s="261"/>
      <c r="M52" s="261"/>
      <c r="N52" s="261"/>
      <c r="O52" s="261"/>
      <c r="P52" s="261"/>
    </row>
    <row r="53" spans="1:16">
      <c r="A53" s="261"/>
      <c r="B53" s="261"/>
      <c r="C53" s="261"/>
      <c r="D53" s="261"/>
      <c r="E53" s="261"/>
      <c r="F53" s="261"/>
      <c r="G53" s="261"/>
      <c r="H53" s="261"/>
      <c r="I53" s="261"/>
      <c r="J53" s="261"/>
      <c r="K53" s="261"/>
      <c r="L53" s="261"/>
      <c r="M53" s="261"/>
      <c r="N53" s="261"/>
      <c r="O53" s="261"/>
      <c r="P53" s="261"/>
    </row>
    <row r="54" spans="1:16">
      <c r="A54" s="261"/>
      <c r="B54" s="261"/>
      <c r="C54" s="261"/>
      <c r="D54" s="261"/>
      <c r="E54" s="261"/>
      <c r="F54" s="261"/>
      <c r="G54" s="261"/>
      <c r="H54" s="261"/>
      <c r="I54" s="261"/>
      <c r="J54" s="261"/>
      <c r="K54" s="261"/>
      <c r="L54" s="261"/>
      <c r="M54" s="261"/>
      <c r="N54" s="261"/>
      <c r="O54" s="261"/>
      <c r="P54" s="261"/>
    </row>
    <row r="55" spans="1:16">
      <c r="A55" s="261"/>
      <c r="B55" s="261"/>
      <c r="C55" s="261"/>
      <c r="D55" s="261"/>
      <c r="E55" s="261"/>
      <c r="F55" s="261"/>
      <c r="G55" s="261"/>
      <c r="H55" s="261"/>
      <c r="I55" s="261"/>
      <c r="J55" s="261"/>
      <c r="K55" s="261"/>
      <c r="L55" s="261"/>
      <c r="M55" s="261"/>
      <c r="N55" s="261"/>
      <c r="O55" s="261"/>
      <c r="P55" s="261"/>
    </row>
    <row r="56" spans="1:16">
      <c r="A56" s="261"/>
      <c r="B56" s="261"/>
      <c r="C56" s="261"/>
      <c r="D56" s="261"/>
      <c r="E56" s="261"/>
      <c r="F56" s="261"/>
      <c r="G56" s="261"/>
      <c r="H56" s="261"/>
      <c r="I56" s="261"/>
      <c r="J56" s="261"/>
      <c r="K56" s="261"/>
      <c r="L56" s="261"/>
      <c r="M56" s="261"/>
      <c r="N56" s="261"/>
      <c r="O56" s="261"/>
      <c r="P56" s="261"/>
    </row>
    <row r="57" spans="1:16">
      <c r="A57" s="261"/>
      <c r="B57" s="261"/>
      <c r="C57" s="261"/>
      <c r="D57" s="261"/>
      <c r="E57" s="261"/>
      <c r="F57" s="261"/>
      <c r="G57" s="261"/>
      <c r="H57" s="261"/>
      <c r="I57" s="261"/>
      <c r="J57" s="261"/>
      <c r="K57" s="261"/>
      <c r="L57" s="261"/>
      <c r="M57" s="261"/>
      <c r="N57" s="261"/>
      <c r="O57" s="261"/>
      <c r="P57" s="261"/>
    </row>
    <row r="58" spans="1:16">
      <c r="A58" s="261"/>
      <c r="B58" s="261"/>
      <c r="C58" s="261"/>
      <c r="D58" s="261"/>
      <c r="E58" s="261"/>
      <c r="F58" s="261"/>
      <c r="G58" s="261"/>
      <c r="H58" s="261"/>
      <c r="I58" s="261"/>
      <c r="J58" s="261"/>
      <c r="K58" s="261"/>
      <c r="L58" s="261"/>
      <c r="M58" s="261"/>
      <c r="N58" s="261"/>
      <c r="O58" s="261"/>
      <c r="P58" s="261"/>
    </row>
    <row r="59" spans="1:16">
      <c r="A59" s="261"/>
      <c r="B59" s="261"/>
      <c r="C59" s="261"/>
      <c r="D59" s="261"/>
      <c r="E59" s="261"/>
      <c r="F59" s="261"/>
      <c r="G59" s="261"/>
      <c r="H59" s="261"/>
      <c r="I59" s="261"/>
      <c r="J59" s="261"/>
      <c r="K59" s="261"/>
      <c r="L59" s="261"/>
      <c r="M59" s="261"/>
      <c r="N59" s="261"/>
      <c r="O59" s="261"/>
      <c r="P59" s="261"/>
    </row>
    <row r="60" spans="1:16">
      <c r="A60" s="261"/>
      <c r="B60" s="261"/>
      <c r="C60" s="261"/>
      <c r="D60" s="261"/>
      <c r="E60" s="261"/>
      <c r="F60" s="261"/>
      <c r="G60" s="261"/>
      <c r="H60" s="261"/>
      <c r="I60" s="261"/>
      <c r="J60" s="261"/>
      <c r="K60" s="261"/>
      <c r="L60" s="261"/>
      <c r="M60" s="261"/>
      <c r="N60" s="261"/>
      <c r="O60" s="261"/>
      <c r="P60" s="261"/>
    </row>
    <row r="61" spans="1:16">
      <c r="A61" s="261"/>
      <c r="B61" s="261"/>
      <c r="C61" s="261"/>
      <c r="D61" s="261"/>
      <c r="E61" s="261"/>
      <c r="F61" s="261"/>
      <c r="G61" s="261"/>
      <c r="H61" s="261"/>
      <c r="I61" s="261"/>
      <c r="J61" s="261"/>
      <c r="K61" s="261"/>
      <c r="L61" s="261"/>
      <c r="M61" s="261"/>
      <c r="N61" s="261"/>
      <c r="O61" s="261"/>
      <c r="P61" s="261"/>
    </row>
    <row r="62" spans="1:16">
      <c r="A62" s="261"/>
      <c r="B62" s="261"/>
      <c r="C62" s="261"/>
      <c r="D62" s="261"/>
      <c r="E62" s="261"/>
      <c r="F62" s="261"/>
      <c r="G62" s="261"/>
      <c r="H62" s="261"/>
      <c r="I62" s="261"/>
      <c r="J62" s="261"/>
      <c r="K62" s="261"/>
      <c r="L62" s="261"/>
      <c r="M62" s="261"/>
      <c r="N62" s="261"/>
      <c r="O62" s="261"/>
      <c r="P62" s="261"/>
    </row>
    <row r="63" spans="1:16">
      <c r="A63" s="261"/>
      <c r="B63" s="261"/>
      <c r="C63" s="261"/>
      <c r="D63" s="261"/>
      <c r="E63" s="261"/>
      <c r="F63" s="261"/>
      <c r="G63" s="261"/>
      <c r="H63" s="261"/>
      <c r="I63" s="261"/>
      <c r="J63" s="261"/>
      <c r="K63" s="261"/>
      <c r="L63" s="261"/>
      <c r="M63" s="261"/>
      <c r="N63" s="261"/>
      <c r="O63" s="261"/>
      <c r="P63" s="261"/>
    </row>
    <row r="64" spans="1:16">
      <c r="A64" s="261"/>
      <c r="B64" s="261"/>
      <c r="C64" s="261"/>
      <c r="D64" s="261"/>
      <c r="E64" s="261"/>
      <c r="F64" s="261"/>
      <c r="G64" s="261"/>
      <c r="H64" s="261"/>
      <c r="I64" s="261"/>
      <c r="J64" s="261"/>
      <c r="K64" s="261"/>
      <c r="L64" s="261"/>
      <c r="M64" s="261"/>
      <c r="N64" s="261"/>
      <c r="O64" s="261"/>
      <c r="P64" s="261"/>
    </row>
    <row r="65" spans="1:16">
      <c r="A65" s="261"/>
      <c r="B65" s="261"/>
      <c r="C65" s="261"/>
      <c r="D65" s="261"/>
      <c r="E65" s="261"/>
      <c r="F65" s="261"/>
      <c r="G65" s="261"/>
      <c r="H65" s="261"/>
      <c r="I65" s="261"/>
      <c r="J65" s="261"/>
      <c r="K65" s="261"/>
      <c r="L65" s="261"/>
      <c r="M65" s="261"/>
      <c r="N65" s="261"/>
      <c r="O65" s="261"/>
      <c r="P65" s="261"/>
    </row>
    <row r="66" spans="1:16">
      <c r="A66" s="261"/>
      <c r="B66" s="261"/>
      <c r="C66" s="261"/>
      <c r="D66" s="261"/>
      <c r="E66" s="261"/>
      <c r="F66" s="261"/>
      <c r="G66" s="261"/>
      <c r="H66" s="261"/>
      <c r="I66" s="261"/>
      <c r="J66" s="261"/>
      <c r="K66" s="261"/>
      <c r="L66" s="261"/>
      <c r="M66" s="261"/>
      <c r="N66" s="261"/>
      <c r="O66" s="261"/>
      <c r="P66" s="261"/>
    </row>
    <row r="67" spans="1:16">
      <c r="A67" s="261"/>
      <c r="B67" s="261"/>
      <c r="C67" s="261"/>
      <c r="D67" s="261"/>
      <c r="E67" s="261"/>
      <c r="F67" s="261"/>
      <c r="G67" s="261"/>
      <c r="H67" s="261"/>
      <c r="I67" s="261"/>
      <c r="J67" s="261"/>
      <c r="K67" s="261"/>
      <c r="L67" s="261"/>
      <c r="M67" s="261"/>
      <c r="N67" s="261"/>
      <c r="O67" s="261"/>
      <c r="P67" s="261"/>
    </row>
    <row r="68" spans="1:16">
      <c r="A68" s="261"/>
      <c r="B68" s="261"/>
      <c r="C68" s="261"/>
      <c r="D68" s="261"/>
      <c r="E68" s="261"/>
      <c r="F68" s="261"/>
      <c r="G68" s="261"/>
      <c r="H68" s="261"/>
      <c r="I68" s="261"/>
      <c r="J68" s="261"/>
      <c r="K68" s="261"/>
      <c r="L68" s="261"/>
      <c r="M68" s="261"/>
      <c r="N68" s="261"/>
      <c r="O68" s="261"/>
      <c r="P68" s="261"/>
    </row>
    <row r="69" spans="1:16">
      <c r="A69" s="261"/>
      <c r="B69" s="261"/>
      <c r="C69" s="261"/>
      <c r="D69" s="261"/>
      <c r="E69" s="261"/>
      <c r="F69" s="261"/>
      <c r="G69" s="261"/>
      <c r="H69" s="261"/>
      <c r="I69" s="261"/>
      <c r="J69" s="261"/>
      <c r="K69" s="261"/>
      <c r="L69" s="261"/>
      <c r="M69" s="261"/>
      <c r="N69" s="261"/>
      <c r="O69" s="261"/>
      <c r="P69" s="261"/>
    </row>
    <row r="70" spans="1:16">
      <c r="A70" s="261"/>
      <c r="B70" s="261"/>
      <c r="C70" s="261"/>
      <c r="D70" s="261"/>
      <c r="E70" s="261"/>
      <c r="F70" s="261"/>
      <c r="G70" s="261"/>
      <c r="H70" s="261"/>
      <c r="I70" s="261"/>
      <c r="J70" s="261"/>
      <c r="K70" s="261"/>
      <c r="L70" s="261"/>
      <c r="M70" s="261"/>
      <c r="N70" s="261"/>
      <c r="O70" s="261"/>
      <c r="P70" s="261"/>
    </row>
    <row r="71" spans="1:16">
      <c r="A71" s="261"/>
      <c r="B71" s="261"/>
      <c r="C71" s="261"/>
      <c r="D71" s="261"/>
      <c r="E71" s="261"/>
      <c r="F71" s="261"/>
      <c r="G71" s="261"/>
      <c r="H71" s="261"/>
      <c r="I71" s="261"/>
      <c r="J71" s="261"/>
      <c r="K71" s="261"/>
      <c r="L71" s="261"/>
      <c r="M71" s="261"/>
      <c r="N71" s="261"/>
      <c r="O71" s="261"/>
      <c r="P71" s="261"/>
    </row>
    <row r="72" spans="1:16">
      <c r="A72" s="261"/>
      <c r="B72" s="261"/>
      <c r="C72" s="261"/>
      <c r="D72" s="261"/>
      <c r="E72" s="261"/>
      <c r="F72" s="261"/>
      <c r="G72" s="261"/>
      <c r="H72" s="261"/>
      <c r="I72" s="261"/>
      <c r="J72" s="261"/>
      <c r="K72" s="261"/>
      <c r="L72" s="261"/>
      <c r="M72" s="261"/>
      <c r="N72" s="261"/>
      <c r="O72" s="261"/>
      <c r="P72" s="261"/>
    </row>
    <row r="73" spans="1:16">
      <c r="A73" s="261"/>
      <c r="B73" s="261"/>
      <c r="C73" s="261"/>
      <c r="D73" s="261"/>
      <c r="E73" s="261"/>
      <c r="F73" s="261"/>
      <c r="G73" s="261"/>
      <c r="H73" s="261"/>
      <c r="I73" s="261"/>
      <c r="J73" s="261"/>
      <c r="K73" s="261"/>
      <c r="L73" s="261"/>
      <c r="M73" s="261"/>
      <c r="N73" s="261"/>
      <c r="O73" s="261"/>
      <c r="P73" s="261"/>
    </row>
    <row r="74" spans="1:16">
      <c r="A74" s="261"/>
      <c r="B74" s="261"/>
      <c r="C74" s="261"/>
      <c r="D74" s="261"/>
      <c r="E74" s="261"/>
      <c r="F74" s="261"/>
      <c r="G74" s="261"/>
      <c r="H74" s="261"/>
      <c r="I74" s="261"/>
      <c r="J74" s="261"/>
      <c r="K74" s="261"/>
      <c r="L74" s="261"/>
      <c r="M74" s="261"/>
      <c r="N74" s="261"/>
      <c r="O74" s="261"/>
      <c r="P74" s="261"/>
    </row>
    <row r="75" spans="1:16">
      <c r="A75" s="261"/>
      <c r="B75" s="261"/>
      <c r="C75" s="261"/>
      <c r="D75" s="261"/>
      <c r="E75" s="261"/>
      <c r="F75" s="261"/>
      <c r="G75" s="261"/>
      <c r="H75" s="261"/>
      <c r="I75" s="261"/>
      <c r="J75" s="261"/>
      <c r="K75" s="261"/>
      <c r="L75" s="261"/>
      <c r="M75" s="261"/>
      <c r="N75" s="261"/>
      <c r="O75" s="261"/>
      <c r="P75" s="261"/>
    </row>
    <row r="76" spans="1:16">
      <c r="A76" s="261"/>
      <c r="B76" s="261"/>
      <c r="C76" s="261"/>
      <c r="D76" s="261"/>
      <c r="E76" s="261"/>
      <c r="F76" s="261"/>
      <c r="G76" s="261"/>
      <c r="H76" s="261"/>
      <c r="I76" s="261"/>
      <c r="J76" s="261"/>
      <c r="K76" s="261"/>
      <c r="L76" s="261"/>
      <c r="M76" s="261"/>
      <c r="N76" s="261"/>
      <c r="O76" s="261"/>
      <c r="P76" s="261"/>
    </row>
    <row r="77" spans="1:16">
      <c r="A77" s="261"/>
      <c r="B77" s="261"/>
      <c r="C77" s="261"/>
      <c r="D77" s="261"/>
      <c r="E77" s="261"/>
      <c r="F77" s="261"/>
      <c r="G77" s="261"/>
      <c r="H77" s="261"/>
      <c r="I77" s="261"/>
      <c r="J77" s="261"/>
      <c r="K77" s="261"/>
      <c r="L77" s="261"/>
      <c r="M77" s="261"/>
      <c r="N77" s="261"/>
      <c r="O77" s="261"/>
      <c r="P77" s="261"/>
    </row>
    <row r="78" spans="1:16">
      <c r="A78" s="261"/>
      <c r="B78" s="261"/>
      <c r="C78" s="261"/>
      <c r="D78" s="261"/>
      <c r="E78" s="261"/>
      <c r="F78" s="261"/>
      <c r="G78" s="261"/>
      <c r="H78" s="261"/>
      <c r="I78" s="261"/>
      <c r="J78" s="261"/>
      <c r="K78" s="261"/>
      <c r="L78" s="261"/>
      <c r="M78" s="261"/>
      <c r="N78" s="261"/>
      <c r="O78" s="261"/>
      <c r="P78" s="261"/>
    </row>
    <row r="79" spans="1:16">
      <c r="A79" s="261"/>
      <c r="B79" s="261"/>
      <c r="C79" s="261"/>
      <c r="D79" s="261"/>
      <c r="E79" s="261"/>
      <c r="F79" s="261"/>
      <c r="G79" s="261"/>
      <c r="H79" s="261"/>
      <c r="I79" s="261"/>
      <c r="J79" s="261"/>
      <c r="K79" s="261"/>
      <c r="L79" s="261"/>
      <c r="M79" s="261"/>
      <c r="N79" s="261"/>
      <c r="O79" s="261"/>
      <c r="P79" s="261"/>
    </row>
    <row r="80" spans="1:16">
      <c r="A80" s="261"/>
      <c r="B80" s="261"/>
      <c r="C80" s="261"/>
      <c r="D80" s="261"/>
      <c r="E80" s="261"/>
      <c r="F80" s="261"/>
      <c r="G80" s="261"/>
      <c r="H80" s="261"/>
      <c r="I80" s="261"/>
      <c r="J80" s="261"/>
      <c r="K80" s="261"/>
      <c r="L80" s="261"/>
      <c r="M80" s="261"/>
      <c r="N80" s="261"/>
      <c r="O80" s="261"/>
      <c r="P80" s="261"/>
    </row>
    <row r="81" spans="1:16">
      <c r="A81" s="261"/>
      <c r="B81" s="261"/>
      <c r="C81" s="261"/>
      <c r="D81" s="261"/>
      <c r="E81" s="261"/>
      <c r="F81" s="261"/>
      <c r="G81" s="261"/>
      <c r="H81" s="261"/>
      <c r="I81" s="261"/>
      <c r="J81" s="261"/>
      <c r="K81" s="261"/>
      <c r="L81" s="261"/>
      <c r="M81" s="261"/>
      <c r="N81" s="261"/>
      <c r="O81" s="261"/>
      <c r="P81" s="261"/>
    </row>
    <row r="82" spans="1:16">
      <c r="A82" s="261"/>
      <c r="B82" s="261"/>
      <c r="C82" s="261"/>
      <c r="D82" s="261"/>
      <c r="E82" s="261"/>
      <c r="F82" s="261"/>
      <c r="G82" s="261"/>
      <c r="H82" s="261"/>
      <c r="I82" s="261"/>
      <c r="J82" s="261"/>
      <c r="K82" s="261"/>
      <c r="L82" s="261"/>
      <c r="M82" s="261"/>
      <c r="N82" s="261"/>
      <c r="O82" s="261"/>
      <c r="P82" s="261"/>
    </row>
    <row r="83" spans="1:16">
      <c r="A83" s="261"/>
      <c r="B83" s="261"/>
      <c r="C83" s="261"/>
      <c r="D83" s="261"/>
      <c r="E83" s="261"/>
      <c r="F83" s="261"/>
      <c r="G83" s="261"/>
      <c r="H83" s="261"/>
      <c r="I83" s="261"/>
      <c r="J83" s="261"/>
      <c r="K83" s="261"/>
      <c r="L83" s="261"/>
      <c r="M83" s="261"/>
      <c r="N83" s="261"/>
      <c r="O83" s="261"/>
      <c r="P83" s="261"/>
    </row>
    <row r="84" spans="1:16">
      <c r="A84" s="261"/>
      <c r="B84" s="261"/>
      <c r="C84" s="261"/>
      <c r="D84" s="261"/>
      <c r="E84" s="261"/>
      <c r="F84" s="261"/>
      <c r="G84" s="261"/>
      <c r="H84" s="261"/>
      <c r="I84" s="261"/>
      <c r="J84" s="261"/>
      <c r="K84" s="261"/>
      <c r="L84" s="261"/>
      <c r="M84" s="261"/>
      <c r="N84" s="261"/>
      <c r="O84" s="261"/>
      <c r="P84" s="261"/>
    </row>
    <row r="85" spans="1:16">
      <c r="A85" s="261"/>
      <c r="B85" s="261"/>
      <c r="C85" s="261"/>
      <c r="D85" s="261"/>
      <c r="E85" s="261"/>
      <c r="F85" s="261"/>
      <c r="G85" s="261"/>
      <c r="H85" s="261"/>
      <c r="I85" s="261"/>
      <c r="J85" s="261"/>
      <c r="K85" s="261"/>
      <c r="L85" s="261"/>
      <c r="M85" s="261"/>
      <c r="N85" s="261"/>
      <c r="O85" s="261"/>
      <c r="P85" s="261"/>
    </row>
    <row r="86" spans="1:16">
      <c r="A86" s="261"/>
      <c r="B86" s="261"/>
      <c r="C86" s="261"/>
      <c r="D86" s="261"/>
      <c r="E86" s="261"/>
      <c r="F86" s="261"/>
      <c r="G86" s="261"/>
      <c r="H86" s="261"/>
      <c r="I86" s="261"/>
      <c r="J86" s="261"/>
      <c r="K86" s="261"/>
      <c r="L86" s="261"/>
      <c r="M86" s="261"/>
      <c r="N86" s="261"/>
      <c r="O86" s="261"/>
      <c r="P86" s="261"/>
    </row>
    <row r="87" spans="1:16">
      <c r="A87" s="261"/>
      <c r="B87" s="261"/>
      <c r="C87" s="261"/>
      <c r="D87" s="261"/>
      <c r="E87" s="261"/>
      <c r="F87" s="261"/>
      <c r="G87" s="261"/>
      <c r="H87" s="261"/>
      <c r="I87" s="261"/>
      <c r="J87" s="261"/>
      <c r="K87" s="261"/>
      <c r="L87" s="261"/>
      <c r="M87" s="261"/>
      <c r="N87" s="261"/>
      <c r="O87" s="261"/>
      <c r="P87" s="261"/>
    </row>
    <row r="88" spans="1:16">
      <c r="A88" s="261"/>
      <c r="B88" s="261"/>
      <c r="C88" s="261"/>
      <c r="D88" s="261"/>
      <c r="E88" s="261"/>
      <c r="F88" s="261"/>
      <c r="G88" s="261"/>
      <c r="H88" s="261"/>
      <c r="I88" s="261"/>
      <c r="J88" s="261"/>
      <c r="K88" s="261"/>
      <c r="L88" s="261"/>
      <c r="M88" s="261"/>
      <c r="N88" s="261"/>
      <c r="O88" s="261"/>
      <c r="P88" s="261"/>
    </row>
    <row r="89" spans="1:16">
      <c r="A89" s="261"/>
      <c r="B89" s="261"/>
      <c r="C89" s="261"/>
      <c r="D89" s="261"/>
      <c r="E89" s="261"/>
      <c r="F89" s="261"/>
      <c r="G89" s="261"/>
      <c r="H89" s="261"/>
      <c r="I89" s="261"/>
      <c r="J89" s="261"/>
      <c r="K89" s="261"/>
      <c r="L89" s="261"/>
      <c r="M89" s="261"/>
      <c r="N89" s="261"/>
      <c r="O89" s="261"/>
      <c r="P89" s="261"/>
    </row>
    <row r="90" spans="1:16">
      <c r="A90" s="261"/>
      <c r="B90" s="261"/>
      <c r="C90" s="261"/>
      <c r="D90" s="261"/>
      <c r="E90" s="261"/>
      <c r="F90" s="261"/>
      <c r="G90" s="261"/>
      <c r="H90" s="261"/>
      <c r="I90" s="261"/>
      <c r="J90" s="261"/>
      <c r="K90" s="261"/>
      <c r="L90" s="261"/>
      <c r="M90" s="261"/>
      <c r="N90" s="261"/>
      <c r="O90" s="261"/>
      <c r="P90" s="261"/>
    </row>
    <row r="91" spans="1:16">
      <c r="A91" s="261"/>
      <c r="B91" s="261"/>
      <c r="C91" s="261"/>
      <c r="D91" s="261"/>
      <c r="E91" s="261"/>
      <c r="F91" s="261"/>
      <c r="G91" s="261"/>
      <c r="H91" s="261"/>
      <c r="I91" s="261"/>
      <c r="J91" s="261"/>
      <c r="K91" s="261"/>
      <c r="L91" s="261"/>
      <c r="M91" s="261"/>
      <c r="N91" s="261"/>
      <c r="O91" s="261"/>
      <c r="P91" s="261"/>
    </row>
    <row r="92" spans="1:16">
      <c r="A92" s="261"/>
      <c r="B92" s="261"/>
      <c r="C92" s="261"/>
      <c r="D92" s="261"/>
      <c r="E92" s="261"/>
      <c r="F92" s="261"/>
      <c r="G92" s="261"/>
      <c r="H92" s="261"/>
      <c r="I92" s="261"/>
      <c r="J92" s="261"/>
      <c r="K92" s="261"/>
      <c r="L92" s="261"/>
      <c r="M92" s="261"/>
      <c r="N92" s="261"/>
      <c r="O92" s="261"/>
      <c r="P92" s="261"/>
    </row>
    <row r="93" spans="1:16">
      <c r="A93" s="261"/>
      <c r="B93" s="261"/>
      <c r="C93" s="261"/>
      <c r="D93" s="261"/>
      <c r="E93" s="261"/>
      <c r="F93" s="261"/>
      <c r="G93" s="261"/>
      <c r="H93" s="261"/>
      <c r="I93" s="261"/>
      <c r="J93" s="261"/>
      <c r="K93" s="261"/>
      <c r="L93" s="261"/>
      <c r="M93" s="261"/>
      <c r="N93" s="261"/>
      <c r="O93" s="261"/>
      <c r="P93" s="261"/>
    </row>
    <row r="94" spans="1:16">
      <c r="A94" s="261"/>
      <c r="B94" s="261"/>
      <c r="C94" s="261"/>
      <c r="D94" s="261"/>
      <c r="E94" s="261"/>
      <c r="F94" s="261"/>
      <c r="G94" s="261"/>
      <c r="H94" s="261"/>
      <c r="I94" s="261"/>
      <c r="J94" s="261"/>
      <c r="K94" s="261"/>
      <c r="L94" s="261"/>
      <c r="M94" s="261"/>
      <c r="N94" s="261"/>
      <c r="O94" s="261"/>
      <c r="P94" s="261"/>
    </row>
    <row r="95" spans="1:16">
      <c r="A95" s="261"/>
      <c r="B95" s="261"/>
      <c r="C95" s="261"/>
      <c r="D95" s="261"/>
      <c r="E95" s="261"/>
      <c r="F95" s="261"/>
      <c r="G95" s="261"/>
      <c r="H95" s="261"/>
      <c r="I95" s="261"/>
      <c r="J95" s="261"/>
      <c r="K95" s="261"/>
      <c r="L95" s="261"/>
      <c r="M95" s="261"/>
      <c r="N95" s="261"/>
      <c r="O95" s="261"/>
      <c r="P95" s="261"/>
    </row>
    <row r="96" spans="1:16">
      <c r="A96" s="261"/>
      <c r="B96" s="261"/>
      <c r="C96" s="261"/>
      <c r="D96" s="261"/>
      <c r="E96" s="261"/>
      <c r="F96" s="261"/>
      <c r="G96" s="261"/>
      <c r="H96" s="261"/>
      <c r="I96" s="261"/>
      <c r="J96" s="261"/>
      <c r="K96" s="261"/>
      <c r="L96" s="261"/>
      <c r="M96" s="261"/>
      <c r="N96" s="261"/>
      <c r="O96" s="261"/>
      <c r="P96" s="261"/>
    </row>
    <row r="97" spans="1:16">
      <c r="A97" s="261"/>
      <c r="B97" s="261"/>
      <c r="C97" s="261"/>
      <c r="D97" s="261"/>
      <c r="E97" s="261"/>
      <c r="F97" s="261"/>
      <c r="G97" s="261"/>
      <c r="H97" s="261"/>
      <c r="I97" s="261"/>
      <c r="J97" s="261"/>
      <c r="K97" s="261"/>
      <c r="L97" s="261"/>
      <c r="M97" s="261"/>
      <c r="N97" s="261"/>
      <c r="O97" s="261"/>
      <c r="P97" s="261"/>
    </row>
    <row r="98" spans="1:16">
      <c r="A98" s="261"/>
      <c r="B98" s="261"/>
      <c r="C98" s="261"/>
      <c r="D98" s="261"/>
      <c r="E98" s="261"/>
      <c r="F98" s="261"/>
      <c r="G98" s="261"/>
      <c r="H98" s="261"/>
      <c r="I98" s="261"/>
      <c r="J98" s="261"/>
      <c r="K98" s="261"/>
      <c r="L98" s="261"/>
      <c r="M98" s="261"/>
      <c r="N98" s="261"/>
      <c r="O98" s="261"/>
      <c r="P98" s="261"/>
    </row>
    <row r="99" spans="1:16">
      <c r="A99" s="261"/>
      <c r="B99" s="261"/>
      <c r="C99" s="261"/>
      <c r="D99" s="261"/>
      <c r="E99" s="261"/>
      <c r="F99" s="261"/>
      <c r="G99" s="261"/>
      <c r="H99" s="261"/>
      <c r="I99" s="261"/>
      <c r="J99" s="261"/>
      <c r="K99" s="261"/>
      <c r="L99" s="261"/>
      <c r="M99" s="261"/>
      <c r="N99" s="261"/>
      <c r="O99" s="261"/>
      <c r="P99" s="261"/>
    </row>
    <row r="100" spans="1:16">
      <c r="A100" s="261"/>
      <c r="B100" s="261"/>
      <c r="C100" s="261"/>
      <c r="D100" s="261"/>
      <c r="E100" s="261"/>
      <c r="F100" s="261"/>
      <c r="G100" s="261"/>
      <c r="H100" s="261"/>
      <c r="I100" s="261"/>
      <c r="J100" s="261"/>
      <c r="K100" s="261"/>
      <c r="L100" s="261"/>
      <c r="M100" s="261"/>
      <c r="N100" s="261"/>
      <c r="O100" s="261"/>
      <c r="P100" s="261"/>
    </row>
    <row r="101" spans="1:16">
      <c r="A101" s="261"/>
      <c r="B101" s="261"/>
      <c r="C101" s="261"/>
      <c r="D101" s="261"/>
      <c r="E101" s="261"/>
      <c r="F101" s="261"/>
      <c r="G101" s="261"/>
      <c r="H101" s="261"/>
      <c r="I101" s="261"/>
      <c r="J101" s="261"/>
      <c r="K101" s="261"/>
      <c r="L101" s="261"/>
      <c r="M101" s="261"/>
      <c r="N101" s="261"/>
      <c r="O101" s="261"/>
      <c r="P101" s="261"/>
    </row>
    <row r="102" spans="1:16">
      <c r="A102" s="261"/>
      <c r="B102" s="261"/>
      <c r="C102" s="261"/>
      <c r="D102" s="261"/>
      <c r="E102" s="261"/>
      <c r="F102" s="261"/>
      <c r="G102" s="261"/>
      <c r="H102" s="261"/>
      <c r="I102" s="261"/>
      <c r="J102" s="261"/>
      <c r="K102" s="261"/>
      <c r="L102" s="261"/>
      <c r="M102" s="261"/>
      <c r="N102" s="261"/>
      <c r="O102" s="261"/>
      <c r="P102" s="261"/>
    </row>
    <row r="103" spans="1:16">
      <c r="A103" s="261"/>
      <c r="B103" s="261"/>
      <c r="C103" s="261"/>
      <c r="D103" s="261"/>
      <c r="E103" s="261"/>
      <c r="F103" s="261"/>
      <c r="G103" s="261"/>
      <c r="H103" s="261"/>
      <c r="I103" s="261"/>
      <c r="J103" s="261"/>
      <c r="K103" s="261"/>
      <c r="L103" s="261"/>
      <c r="M103" s="261"/>
      <c r="N103" s="261"/>
      <c r="O103" s="261"/>
      <c r="P103" s="261"/>
    </row>
    <row r="104" spans="1:16">
      <c r="A104" s="261"/>
      <c r="B104" s="261"/>
      <c r="C104" s="261"/>
      <c r="D104" s="261"/>
      <c r="E104" s="261"/>
      <c r="F104" s="261"/>
      <c r="G104" s="261"/>
      <c r="H104" s="261"/>
      <c r="I104" s="261"/>
      <c r="J104" s="261"/>
      <c r="K104" s="261"/>
      <c r="L104" s="261"/>
      <c r="M104" s="261"/>
      <c r="N104" s="261"/>
      <c r="O104" s="261"/>
      <c r="P104" s="261"/>
    </row>
    <row r="105" spans="1:16">
      <c r="A105" s="261"/>
      <c r="B105" s="261"/>
      <c r="C105" s="261"/>
      <c r="D105" s="261"/>
      <c r="E105" s="261"/>
      <c r="F105" s="261"/>
      <c r="G105" s="261"/>
      <c r="H105" s="261"/>
      <c r="I105" s="261"/>
      <c r="J105" s="261"/>
      <c r="K105" s="261"/>
      <c r="L105" s="261"/>
      <c r="M105" s="261"/>
      <c r="N105" s="261"/>
      <c r="O105" s="261"/>
      <c r="P105" s="261"/>
    </row>
    <row r="106" spans="1:16">
      <c r="A106" s="261"/>
      <c r="B106" s="261"/>
      <c r="C106" s="261"/>
      <c r="D106" s="261"/>
      <c r="E106" s="261"/>
      <c r="F106" s="261"/>
      <c r="G106" s="261"/>
      <c r="H106" s="261"/>
      <c r="I106" s="261"/>
      <c r="J106" s="261"/>
      <c r="K106" s="261"/>
      <c r="L106" s="261"/>
      <c r="M106" s="261"/>
      <c r="N106" s="261"/>
      <c r="O106" s="261"/>
      <c r="P106" s="261"/>
    </row>
    <row r="107" spans="1:16">
      <c r="A107" s="261"/>
      <c r="B107" s="261"/>
      <c r="C107" s="261"/>
      <c r="D107" s="261"/>
      <c r="E107" s="261"/>
      <c r="F107" s="261"/>
      <c r="G107" s="261"/>
      <c r="H107" s="261"/>
      <c r="I107" s="261"/>
      <c r="J107" s="261"/>
      <c r="K107" s="261"/>
      <c r="L107" s="261"/>
      <c r="M107" s="261"/>
      <c r="N107" s="261"/>
      <c r="O107" s="261"/>
      <c r="P107" s="261"/>
    </row>
    <row r="108" spans="1:16">
      <c r="A108" s="261"/>
      <c r="B108" s="261"/>
      <c r="C108" s="261"/>
      <c r="D108" s="261"/>
      <c r="E108" s="261"/>
      <c r="F108" s="261"/>
      <c r="G108" s="261"/>
      <c r="H108" s="261"/>
      <c r="I108" s="261"/>
      <c r="J108" s="261"/>
      <c r="K108" s="261"/>
      <c r="L108" s="261"/>
      <c r="M108" s="261"/>
      <c r="N108" s="261"/>
      <c r="O108" s="261"/>
      <c r="P108" s="261"/>
    </row>
    <row r="109" spans="1:16">
      <c r="A109" s="261"/>
      <c r="B109" s="261"/>
      <c r="C109" s="261"/>
      <c r="D109" s="261"/>
      <c r="E109" s="261"/>
      <c r="F109" s="261"/>
      <c r="G109" s="261"/>
      <c r="H109" s="261"/>
      <c r="I109" s="261"/>
      <c r="J109" s="261"/>
      <c r="K109" s="261"/>
      <c r="L109" s="261"/>
      <c r="M109" s="261"/>
      <c r="N109" s="261"/>
      <c r="O109" s="261"/>
      <c r="P109" s="261"/>
    </row>
    <row r="110" spans="1:16">
      <c r="A110" s="261"/>
      <c r="B110" s="261"/>
      <c r="C110" s="261"/>
      <c r="D110" s="261"/>
      <c r="E110" s="261"/>
      <c r="F110" s="261"/>
      <c r="G110" s="261"/>
      <c r="H110" s="261"/>
      <c r="I110" s="261"/>
      <c r="J110" s="261"/>
      <c r="K110" s="261"/>
      <c r="L110" s="261"/>
      <c r="M110" s="261"/>
      <c r="N110" s="261"/>
      <c r="O110" s="261"/>
      <c r="P110" s="261"/>
    </row>
    <row r="111" spans="1:16">
      <c r="A111" s="261"/>
      <c r="B111" s="261"/>
      <c r="C111" s="261"/>
      <c r="D111" s="261"/>
      <c r="E111" s="261"/>
      <c r="F111" s="261"/>
      <c r="G111" s="261"/>
      <c r="H111" s="261"/>
      <c r="I111" s="261"/>
      <c r="J111" s="261"/>
      <c r="K111" s="261"/>
      <c r="L111" s="261"/>
      <c r="M111" s="261"/>
      <c r="N111" s="261"/>
      <c r="O111" s="261"/>
      <c r="P111" s="261"/>
    </row>
    <row r="112" spans="1:16">
      <c r="A112" s="261"/>
      <c r="B112" s="261"/>
      <c r="C112" s="261"/>
      <c r="D112" s="261"/>
      <c r="E112" s="261"/>
      <c r="F112" s="261"/>
      <c r="G112" s="261"/>
      <c r="H112" s="261"/>
      <c r="I112" s="261"/>
      <c r="J112" s="261"/>
      <c r="K112" s="261"/>
      <c r="L112" s="261"/>
      <c r="M112" s="261"/>
      <c r="N112" s="261"/>
      <c r="O112" s="261"/>
      <c r="P112" s="261"/>
    </row>
    <row r="113" spans="1:16">
      <c r="A113" s="261"/>
      <c r="B113" s="261"/>
      <c r="C113" s="261"/>
      <c r="D113" s="261"/>
      <c r="E113" s="261"/>
      <c r="F113" s="261"/>
      <c r="G113" s="261"/>
      <c r="H113" s="261"/>
      <c r="I113" s="261"/>
      <c r="J113" s="261"/>
      <c r="K113" s="261"/>
      <c r="L113" s="261"/>
      <c r="M113" s="261"/>
      <c r="N113" s="261"/>
      <c r="O113" s="261"/>
      <c r="P113" s="261"/>
    </row>
    <row r="114" spans="1:16">
      <c r="A114" s="261"/>
      <c r="B114" s="261"/>
      <c r="C114" s="261"/>
      <c r="D114" s="261"/>
      <c r="E114" s="261"/>
      <c r="F114" s="261"/>
      <c r="G114" s="261"/>
      <c r="H114" s="261"/>
      <c r="I114" s="261"/>
      <c r="J114" s="261"/>
      <c r="K114" s="261"/>
      <c r="L114" s="261"/>
      <c r="M114" s="261"/>
      <c r="N114" s="261"/>
      <c r="O114" s="261"/>
      <c r="P114" s="261"/>
    </row>
    <row r="115" spans="1:16">
      <c r="A115" s="261"/>
      <c r="B115" s="261"/>
      <c r="C115" s="261"/>
      <c r="D115" s="261"/>
      <c r="E115" s="261"/>
      <c r="F115" s="261"/>
      <c r="G115" s="261"/>
      <c r="H115" s="261"/>
      <c r="I115" s="261"/>
      <c r="J115" s="261"/>
      <c r="K115" s="261"/>
      <c r="L115" s="261"/>
      <c r="M115" s="261"/>
      <c r="N115" s="261"/>
      <c r="O115" s="261"/>
      <c r="P115" s="261"/>
    </row>
    <row r="116" spans="1:16">
      <c r="A116" s="261"/>
      <c r="B116" s="261"/>
      <c r="C116" s="261"/>
      <c r="D116" s="261"/>
      <c r="E116" s="261"/>
      <c r="F116" s="261"/>
      <c r="G116" s="261"/>
      <c r="H116" s="261"/>
      <c r="I116" s="261"/>
      <c r="J116" s="261"/>
      <c r="K116" s="261"/>
      <c r="L116" s="261"/>
      <c r="M116" s="261"/>
      <c r="N116" s="261"/>
      <c r="O116" s="261"/>
      <c r="P116" s="261"/>
    </row>
    <row r="117" spans="1:16">
      <c r="A117" s="261"/>
      <c r="B117" s="261"/>
      <c r="C117" s="261"/>
      <c r="D117" s="261"/>
      <c r="E117" s="261"/>
      <c r="F117" s="261"/>
      <c r="G117" s="261"/>
      <c r="H117" s="261"/>
      <c r="I117" s="261"/>
      <c r="J117" s="261"/>
      <c r="K117" s="261"/>
      <c r="L117" s="261"/>
      <c r="M117" s="261"/>
      <c r="N117" s="261"/>
      <c r="O117" s="261"/>
      <c r="P117" s="261"/>
    </row>
    <row r="118" spans="1:16">
      <c r="A118" s="261"/>
      <c r="B118" s="261"/>
      <c r="C118" s="261"/>
      <c r="D118" s="261"/>
      <c r="E118" s="261"/>
      <c r="F118" s="261"/>
      <c r="G118" s="261"/>
      <c r="H118" s="261"/>
      <c r="I118" s="261"/>
      <c r="J118" s="261"/>
      <c r="K118" s="261"/>
      <c r="L118" s="261"/>
      <c r="M118" s="261"/>
      <c r="N118" s="261"/>
      <c r="O118" s="261"/>
      <c r="P118" s="261"/>
    </row>
    <row r="119" spans="1:16">
      <c r="A119" s="261"/>
      <c r="B119" s="261"/>
      <c r="C119" s="261"/>
      <c r="D119" s="261"/>
      <c r="E119" s="261"/>
      <c r="F119" s="261"/>
      <c r="G119" s="261"/>
      <c r="H119" s="261"/>
      <c r="I119" s="261"/>
      <c r="J119" s="261"/>
      <c r="K119" s="261"/>
      <c r="L119" s="261"/>
      <c r="M119" s="261"/>
      <c r="N119" s="261"/>
      <c r="O119" s="261"/>
      <c r="P119" s="261"/>
    </row>
    <row r="120" spans="1:16">
      <c r="A120" s="261"/>
      <c r="B120" s="261"/>
      <c r="C120" s="261"/>
      <c r="D120" s="261"/>
      <c r="E120" s="261"/>
      <c r="F120" s="261"/>
      <c r="G120" s="261"/>
      <c r="H120" s="261"/>
      <c r="I120" s="261"/>
      <c r="J120" s="261"/>
      <c r="K120" s="261"/>
      <c r="L120" s="261"/>
      <c r="M120" s="261"/>
      <c r="N120" s="261"/>
      <c r="O120" s="261"/>
      <c r="P120" s="261"/>
    </row>
    <row r="121" spans="1:16">
      <c r="A121" s="261"/>
      <c r="B121" s="261"/>
      <c r="C121" s="261"/>
      <c r="D121" s="261"/>
      <c r="E121" s="261"/>
      <c r="F121" s="261"/>
      <c r="G121" s="261"/>
      <c r="H121" s="261"/>
      <c r="I121" s="261"/>
      <c r="J121" s="261"/>
      <c r="K121" s="261"/>
      <c r="L121" s="261"/>
      <c r="M121" s="261"/>
      <c r="N121" s="261"/>
      <c r="O121" s="261"/>
      <c r="P121" s="261"/>
    </row>
    <row r="122" spans="1:16">
      <c r="A122" s="261"/>
      <c r="B122" s="261"/>
      <c r="C122" s="261"/>
      <c r="D122" s="261"/>
      <c r="E122" s="261"/>
      <c r="F122" s="261"/>
      <c r="G122" s="261"/>
      <c r="H122" s="261"/>
      <c r="I122" s="261"/>
      <c r="J122" s="261"/>
      <c r="K122" s="261"/>
      <c r="L122" s="261"/>
      <c r="M122" s="261"/>
      <c r="N122" s="261"/>
      <c r="O122" s="261"/>
      <c r="P122" s="261"/>
    </row>
    <row r="123" spans="1:16">
      <c r="A123" s="261"/>
      <c r="B123" s="261"/>
      <c r="C123" s="261"/>
      <c r="D123" s="261"/>
      <c r="E123" s="261"/>
      <c r="F123" s="261"/>
      <c r="G123" s="261"/>
      <c r="H123" s="261"/>
      <c r="I123" s="261"/>
      <c r="J123" s="261"/>
      <c r="K123" s="261"/>
      <c r="L123" s="261"/>
      <c r="M123" s="261"/>
      <c r="N123" s="261"/>
      <c r="O123" s="261"/>
      <c r="P123" s="261"/>
    </row>
    <row r="124" spans="1:16">
      <c r="A124" s="261"/>
      <c r="B124" s="261"/>
      <c r="C124" s="261"/>
      <c r="D124" s="261"/>
      <c r="E124" s="261"/>
      <c r="F124" s="261"/>
      <c r="G124" s="261"/>
      <c r="H124" s="261"/>
      <c r="I124" s="261"/>
      <c r="J124" s="261"/>
      <c r="K124" s="261"/>
      <c r="L124" s="261"/>
      <c r="M124" s="261"/>
      <c r="N124" s="261"/>
      <c r="O124" s="261"/>
      <c r="P124" s="261"/>
    </row>
    <row r="125" spans="1:16">
      <c r="A125" s="115"/>
      <c r="B125" s="115"/>
      <c r="C125" s="115"/>
      <c r="D125" s="261"/>
      <c r="E125" s="261"/>
      <c r="F125" s="261"/>
      <c r="G125" s="261"/>
      <c r="H125" s="261"/>
      <c r="I125" s="261"/>
      <c r="J125" s="261"/>
      <c r="K125" s="261"/>
      <c r="L125" s="261"/>
      <c r="M125" s="261"/>
      <c r="N125" s="261"/>
      <c r="O125" s="261"/>
      <c r="P125" s="261"/>
    </row>
    <row r="126" spans="1:16">
      <c r="A126" s="115"/>
      <c r="B126" s="115"/>
      <c r="C126" s="115"/>
      <c r="D126" s="261"/>
      <c r="E126" s="261"/>
      <c r="F126" s="261"/>
      <c r="G126" s="261"/>
      <c r="H126" s="261"/>
      <c r="I126" s="261"/>
      <c r="J126" s="261"/>
      <c r="K126" s="261"/>
      <c r="L126" s="261"/>
      <c r="M126" s="261"/>
      <c r="N126" s="261"/>
      <c r="O126" s="261"/>
      <c r="P126" s="261"/>
    </row>
    <row r="127" spans="1:16">
      <c r="A127" s="115"/>
      <c r="B127" s="115"/>
      <c r="C127" s="115"/>
      <c r="D127" s="261"/>
      <c r="E127" s="261"/>
      <c r="F127" s="261"/>
      <c r="G127" s="261"/>
      <c r="H127" s="261"/>
      <c r="I127" s="261"/>
      <c r="J127" s="261"/>
      <c r="K127" s="261"/>
      <c r="L127" s="261"/>
      <c r="M127" s="261"/>
      <c r="N127" s="261"/>
      <c r="O127" s="261"/>
      <c r="P127" s="261"/>
    </row>
    <row r="128" spans="1:16">
      <c r="A128" s="115"/>
      <c r="B128" s="115"/>
      <c r="C128" s="115"/>
      <c r="D128" s="261"/>
      <c r="E128" s="261"/>
      <c r="F128" s="261"/>
      <c r="G128" s="261"/>
      <c r="H128" s="261"/>
      <c r="I128" s="261"/>
      <c r="J128" s="261"/>
      <c r="K128" s="261"/>
      <c r="L128" s="261"/>
      <c r="M128" s="261"/>
      <c r="N128" s="261"/>
      <c r="O128" s="261"/>
      <c r="P128" s="261"/>
    </row>
    <row r="129" spans="1:16">
      <c r="A129" s="115"/>
      <c r="B129" s="115"/>
      <c r="C129" s="115"/>
      <c r="D129" s="261"/>
      <c r="E129" s="261"/>
      <c r="F129" s="261"/>
      <c r="G129" s="261"/>
      <c r="H129" s="261"/>
      <c r="I129" s="261"/>
      <c r="J129" s="261"/>
      <c r="K129" s="261"/>
      <c r="L129" s="261"/>
      <c r="M129" s="261"/>
      <c r="N129" s="261"/>
      <c r="O129" s="261"/>
      <c r="P129" s="261"/>
    </row>
    <row r="130" spans="1:16">
      <c r="A130" s="115"/>
      <c r="B130" s="115"/>
      <c r="C130" s="115"/>
      <c r="D130" s="261"/>
      <c r="E130" s="261"/>
      <c r="F130" s="261"/>
      <c r="G130" s="261"/>
      <c r="H130" s="261"/>
      <c r="I130" s="261"/>
      <c r="J130" s="261"/>
      <c r="K130" s="261"/>
      <c r="L130" s="261"/>
      <c r="M130" s="261"/>
      <c r="N130" s="261"/>
      <c r="O130" s="261"/>
      <c r="P130" s="261"/>
    </row>
    <row r="131" spans="1:16">
      <c r="A131" s="115"/>
      <c r="B131" s="115"/>
      <c r="C131" s="115"/>
      <c r="D131" s="261"/>
      <c r="E131" s="261"/>
      <c r="F131" s="261"/>
      <c r="G131" s="261"/>
      <c r="H131" s="261"/>
      <c r="I131" s="261"/>
      <c r="J131" s="261"/>
      <c r="K131" s="261"/>
      <c r="L131" s="261"/>
      <c r="M131" s="261"/>
      <c r="N131" s="261"/>
      <c r="O131" s="261"/>
      <c r="P131" s="261"/>
    </row>
    <row r="132" spans="1:16">
      <c r="A132" s="115"/>
      <c r="B132" s="115"/>
      <c r="C132" s="115"/>
      <c r="D132" s="261"/>
      <c r="E132" s="261"/>
      <c r="F132" s="261"/>
      <c r="G132" s="261"/>
      <c r="H132" s="261"/>
      <c r="I132" s="261"/>
      <c r="J132" s="261"/>
      <c r="K132" s="261"/>
      <c r="L132" s="261"/>
      <c r="M132" s="261"/>
      <c r="N132" s="261"/>
      <c r="O132" s="261"/>
      <c r="P132" s="261"/>
    </row>
    <row r="133" spans="1:16">
      <c r="A133" s="115"/>
      <c r="B133" s="115"/>
      <c r="C133" s="115"/>
      <c r="D133" s="261"/>
      <c r="E133" s="261"/>
      <c r="F133" s="261"/>
      <c r="G133" s="261"/>
      <c r="H133" s="261"/>
      <c r="I133" s="261"/>
      <c r="J133" s="261"/>
      <c r="K133" s="261"/>
      <c r="L133" s="261"/>
      <c r="M133" s="261"/>
      <c r="N133" s="261"/>
      <c r="O133" s="261"/>
      <c r="P133" s="261"/>
    </row>
    <row r="134" spans="1:16">
      <c r="A134" s="115"/>
      <c r="B134" s="115"/>
      <c r="C134" s="115"/>
      <c r="D134" s="261"/>
      <c r="E134" s="261"/>
      <c r="F134" s="261"/>
      <c r="G134" s="261"/>
      <c r="H134" s="261"/>
      <c r="I134" s="261"/>
      <c r="J134" s="261"/>
      <c r="K134" s="261"/>
      <c r="L134" s="261"/>
      <c r="M134" s="261"/>
      <c r="N134" s="261"/>
      <c r="O134" s="261"/>
      <c r="P134" s="261"/>
    </row>
    <row r="135" spans="1:16">
      <c r="A135" s="115"/>
      <c r="B135" s="115"/>
      <c r="C135" s="115"/>
      <c r="D135" s="261"/>
      <c r="E135" s="261"/>
      <c r="F135" s="261"/>
      <c r="G135" s="261"/>
      <c r="H135" s="261"/>
      <c r="I135" s="261"/>
      <c r="J135" s="261"/>
      <c r="K135" s="261"/>
      <c r="L135" s="261"/>
      <c r="M135" s="261"/>
      <c r="N135" s="261"/>
      <c r="O135" s="261"/>
      <c r="P135" s="261"/>
    </row>
    <row r="136" spans="1:16">
      <c r="A136" s="115"/>
      <c r="B136" s="115"/>
      <c r="C136" s="115"/>
      <c r="D136" s="261"/>
      <c r="E136" s="261"/>
      <c r="F136" s="261"/>
      <c r="G136" s="261"/>
      <c r="H136" s="261"/>
      <c r="I136" s="261"/>
      <c r="J136" s="261"/>
      <c r="K136" s="261"/>
      <c r="L136" s="261"/>
      <c r="M136" s="261"/>
      <c r="N136" s="261"/>
      <c r="O136" s="261"/>
      <c r="P136" s="261"/>
    </row>
    <row r="137" spans="1:16">
      <c r="A137" s="115"/>
      <c r="B137" s="115"/>
      <c r="C137" s="115"/>
      <c r="D137" s="261"/>
      <c r="E137" s="261"/>
      <c r="F137" s="261"/>
      <c r="G137" s="261"/>
      <c r="H137" s="261"/>
      <c r="I137" s="261"/>
      <c r="J137" s="261"/>
      <c r="K137" s="261"/>
      <c r="L137" s="261"/>
      <c r="M137" s="261"/>
      <c r="N137" s="261"/>
      <c r="O137" s="261"/>
      <c r="P137" s="261"/>
    </row>
    <row r="138" spans="1:16">
      <c r="A138" s="115"/>
      <c r="B138" s="115"/>
      <c r="C138" s="115"/>
      <c r="D138" s="261"/>
      <c r="E138" s="261"/>
      <c r="F138" s="261"/>
      <c r="G138" s="261"/>
      <c r="H138" s="261"/>
      <c r="I138" s="261"/>
      <c r="J138" s="261"/>
      <c r="K138" s="261"/>
      <c r="L138" s="261"/>
      <c r="M138" s="261"/>
      <c r="N138" s="261"/>
      <c r="O138" s="261"/>
      <c r="P138" s="261"/>
    </row>
    <row r="139" spans="1:16">
      <c r="A139" s="115"/>
      <c r="B139" s="115"/>
      <c r="C139" s="115"/>
      <c r="D139" s="261"/>
      <c r="E139" s="261"/>
      <c r="F139" s="261"/>
      <c r="G139" s="261"/>
      <c r="H139" s="261"/>
      <c r="I139" s="261"/>
      <c r="J139" s="261"/>
      <c r="K139" s="261"/>
      <c r="L139" s="261"/>
      <c r="M139" s="261"/>
      <c r="N139" s="261"/>
      <c r="O139" s="261"/>
      <c r="P139" s="261"/>
    </row>
    <row r="140" spans="1:16">
      <c r="A140" s="115"/>
      <c r="B140" s="115"/>
      <c r="C140" s="115"/>
      <c r="D140" s="261"/>
      <c r="E140" s="261"/>
      <c r="F140" s="261"/>
      <c r="G140" s="261"/>
      <c r="H140" s="261"/>
      <c r="I140" s="261"/>
      <c r="J140" s="261"/>
      <c r="K140" s="261"/>
      <c r="L140" s="261"/>
      <c r="M140" s="261"/>
      <c r="N140" s="261"/>
      <c r="O140" s="261"/>
      <c r="P140" s="261"/>
    </row>
    <row r="141" spans="1:16">
      <c r="A141" s="115"/>
      <c r="B141" s="115"/>
      <c r="C141" s="115"/>
      <c r="D141" s="261"/>
      <c r="E141" s="261"/>
      <c r="F141" s="261"/>
      <c r="G141" s="261"/>
      <c r="H141" s="261"/>
      <c r="I141" s="261"/>
      <c r="J141" s="261"/>
      <c r="K141" s="261"/>
      <c r="L141" s="261"/>
      <c r="M141" s="261"/>
      <c r="N141" s="261"/>
      <c r="O141" s="261"/>
      <c r="P141" s="261"/>
    </row>
    <row r="142" spans="1:16">
      <c r="A142" s="115"/>
      <c r="B142" s="115"/>
      <c r="C142" s="115"/>
      <c r="D142" s="261"/>
      <c r="E142" s="261"/>
      <c r="F142" s="261"/>
      <c r="G142" s="261"/>
      <c r="H142" s="261"/>
      <c r="I142" s="261"/>
      <c r="J142" s="261"/>
      <c r="K142" s="261"/>
      <c r="L142" s="261"/>
      <c r="M142" s="261"/>
      <c r="N142" s="261"/>
      <c r="O142" s="261"/>
      <c r="P142" s="261"/>
    </row>
    <row r="143" spans="1:16">
      <c r="A143" s="115"/>
      <c r="B143" s="115"/>
      <c r="C143" s="115"/>
      <c r="D143" s="261"/>
      <c r="E143" s="261"/>
      <c r="F143" s="261"/>
      <c r="G143" s="261"/>
      <c r="H143" s="261"/>
      <c r="I143" s="261"/>
      <c r="J143" s="261"/>
      <c r="K143" s="261"/>
      <c r="L143" s="261"/>
      <c r="M143" s="261"/>
      <c r="N143" s="261"/>
      <c r="O143" s="261"/>
      <c r="P143" s="261"/>
    </row>
    <row r="144" spans="1:16">
      <c r="A144" s="115"/>
      <c r="B144" s="115"/>
      <c r="C144" s="115"/>
      <c r="D144" s="261"/>
      <c r="E144" s="261"/>
      <c r="F144" s="261"/>
      <c r="G144" s="261"/>
      <c r="H144" s="261"/>
      <c r="I144" s="261"/>
      <c r="J144" s="261"/>
      <c r="K144" s="261"/>
      <c r="L144" s="261"/>
      <c r="M144" s="261"/>
      <c r="N144" s="261"/>
      <c r="O144" s="261"/>
      <c r="P144" s="261"/>
    </row>
    <row r="145" spans="1:16">
      <c r="A145" s="115"/>
      <c r="B145" s="115"/>
      <c r="C145" s="115"/>
      <c r="D145" s="261"/>
      <c r="E145" s="261"/>
      <c r="F145" s="261"/>
      <c r="G145" s="261"/>
      <c r="H145" s="261"/>
      <c r="I145" s="261"/>
      <c r="J145" s="261"/>
      <c r="K145" s="261"/>
      <c r="L145" s="261"/>
      <c r="M145" s="261"/>
      <c r="N145" s="261"/>
      <c r="O145" s="261"/>
      <c r="P145" s="261"/>
    </row>
    <row r="146" spans="1:16">
      <c r="A146" s="115"/>
      <c r="B146" s="115"/>
      <c r="C146" s="115"/>
      <c r="D146" s="261"/>
      <c r="E146" s="261"/>
      <c r="F146" s="261"/>
      <c r="G146" s="261"/>
      <c r="H146" s="261"/>
      <c r="I146" s="261"/>
      <c r="J146" s="261"/>
      <c r="K146" s="261"/>
      <c r="L146" s="261"/>
      <c r="M146" s="261"/>
      <c r="N146" s="261"/>
      <c r="O146" s="261"/>
      <c r="P146" s="261"/>
    </row>
    <row r="147" spans="1:16">
      <c r="A147" s="115"/>
      <c r="B147" s="115"/>
      <c r="C147" s="115"/>
      <c r="D147" s="261"/>
      <c r="E147" s="261"/>
      <c r="F147" s="261"/>
      <c r="G147" s="261"/>
      <c r="H147" s="261"/>
      <c r="I147" s="261"/>
      <c r="J147" s="261"/>
      <c r="K147" s="261"/>
      <c r="L147" s="261"/>
      <c r="M147" s="261"/>
      <c r="N147" s="261"/>
      <c r="O147" s="261"/>
      <c r="P147" s="261"/>
    </row>
    <row r="148" spans="1:16">
      <c r="A148" s="115"/>
      <c r="B148" s="115"/>
      <c r="C148" s="115"/>
      <c r="D148" s="261"/>
      <c r="E148" s="261"/>
      <c r="F148" s="261"/>
      <c r="G148" s="261"/>
      <c r="H148" s="261"/>
      <c r="I148" s="261"/>
      <c r="J148" s="261"/>
      <c r="K148" s="261"/>
      <c r="L148" s="261"/>
      <c r="M148" s="261"/>
      <c r="N148" s="261"/>
      <c r="O148" s="261"/>
      <c r="P148" s="261"/>
    </row>
    <row r="149" spans="1:16">
      <c r="A149" s="115"/>
      <c r="B149" s="115"/>
      <c r="C149" s="115"/>
      <c r="D149" s="261"/>
      <c r="E149" s="261"/>
      <c r="F149" s="261"/>
      <c r="G149" s="261"/>
      <c r="H149" s="261"/>
      <c r="I149" s="261"/>
      <c r="J149" s="261"/>
      <c r="K149" s="261"/>
      <c r="L149" s="261"/>
      <c r="M149" s="261"/>
      <c r="N149" s="261"/>
      <c r="O149" s="261"/>
      <c r="P149" s="261"/>
    </row>
    <row r="150" spans="1:16">
      <c r="A150" s="115"/>
      <c r="B150" s="115"/>
      <c r="C150" s="115"/>
      <c r="D150" s="261"/>
      <c r="E150" s="261"/>
      <c r="F150" s="261"/>
      <c r="G150" s="261"/>
      <c r="H150" s="261"/>
      <c r="I150" s="261"/>
      <c r="J150" s="261"/>
      <c r="K150" s="261"/>
      <c r="L150" s="261"/>
      <c r="M150" s="261"/>
      <c r="N150" s="261"/>
      <c r="O150" s="261"/>
      <c r="P150" s="261"/>
    </row>
    <row r="151" spans="1:16">
      <c r="A151" s="115"/>
      <c r="B151" s="115"/>
      <c r="C151" s="115"/>
      <c r="D151" s="261"/>
      <c r="E151" s="261"/>
      <c r="F151" s="261"/>
      <c r="G151" s="261"/>
      <c r="H151" s="261"/>
      <c r="I151" s="261"/>
      <c r="J151" s="261"/>
      <c r="K151" s="261"/>
      <c r="L151" s="261"/>
      <c r="M151" s="261"/>
      <c r="N151" s="261"/>
      <c r="O151" s="261"/>
      <c r="P151" s="261"/>
    </row>
    <row r="152" spans="1:16">
      <c r="A152" s="115"/>
      <c r="B152" s="115"/>
      <c r="C152" s="115"/>
      <c r="D152" s="261"/>
      <c r="E152" s="261"/>
      <c r="F152" s="261"/>
      <c r="G152" s="261"/>
      <c r="H152" s="261"/>
      <c r="I152" s="261"/>
      <c r="J152" s="261"/>
      <c r="K152" s="261"/>
      <c r="L152" s="261"/>
      <c r="M152" s="261"/>
      <c r="N152" s="261"/>
      <c r="O152" s="261"/>
      <c r="P152" s="261"/>
    </row>
    <row r="153" spans="1:16">
      <c r="A153" s="115"/>
      <c r="B153" s="115"/>
      <c r="C153" s="115"/>
      <c r="D153" s="261"/>
      <c r="E153" s="261"/>
      <c r="F153" s="261"/>
      <c r="G153" s="261"/>
      <c r="H153" s="261"/>
      <c r="I153" s="261"/>
      <c r="J153" s="261"/>
      <c r="K153" s="261"/>
      <c r="L153" s="261"/>
      <c r="M153" s="261"/>
      <c r="N153" s="261"/>
      <c r="O153" s="261"/>
      <c r="P153" s="261"/>
    </row>
    <row r="154" spans="1:16">
      <c r="A154" s="115"/>
      <c r="B154" s="115"/>
      <c r="C154" s="115"/>
      <c r="D154" s="261"/>
      <c r="E154" s="261"/>
      <c r="F154" s="261"/>
      <c r="G154" s="261"/>
      <c r="H154" s="261"/>
      <c r="I154" s="261"/>
      <c r="J154" s="261"/>
      <c r="K154" s="261"/>
      <c r="L154" s="261"/>
      <c r="M154" s="261"/>
      <c r="N154" s="261"/>
      <c r="O154" s="261"/>
      <c r="P154" s="261"/>
    </row>
    <row r="155" spans="1:16">
      <c r="A155" s="115"/>
      <c r="B155" s="115"/>
      <c r="C155" s="115"/>
      <c r="D155" s="261"/>
      <c r="E155" s="261"/>
      <c r="F155" s="261"/>
      <c r="G155" s="261"/>
      <c r="H155" s="261"/>
      <c r="I155" s="261"/>
      <c r="J155" s="261"/>
      <c r="K155" s="261"/>
      <c r="L155" s="261"/>
      <c r="M155" s="261"/>
      <c r="N155" s="261"/>
      <c r="O155" s="261"/>
      <c r="P155" s="261"/>
    </row>
    <row r="156" spans="1:16">
      <c r="A156" s="115"/>
      <c r="B156" s="115"/>
      <c r="C156" s="115"/>
      <c r="D156" s="261"/>
      <c r="E156" s="261"/>
      <c r="F156" s="261"/>
      <c r="G156" s="261"/>
      <c r="H156" s="261"/>
      <c r="I156" s="261"/>
      <c r="J156" s="261"/>
      <c r="K156" s="261"/>
      <c r="L156" s="261"/>
      <c r="M156" s="261"/>
      <c r="N156" s="261"/>
      <c r="O156" s="261"/>
      <c r="P156" s="261"/>
    </row>
    <row r="157" spans="1:16">
      <c r="A157" s="115"/>
      <c r="B157" s="115"/>
      <c r="C157" s="115"/>
      <c r="D157" s="261"/>
      <c r="E157" s="261"/>
      <c r="F157" s="261"/>
      <c r="G157" s="261"/>
      <c r="H157" s="261"/>
      <c r="I157" s="261"/>
      <c r="J157" s="261"/>
      <c r="K157" s="261"/>
      <c r="L157" s="261"/>
      <c r="M157" s="261"/>
      <c r="N157" s="261"/>
      <c r="O157" s="261"/>
      <c r="P157" s="261"/>
    </row>
    <row r="158" spans="1:16">
      <c r="A158" s="115"/>
      <c r="B158" s="115"/>
      <c r="C158" s="115"/>
      <c r="D158" s="261"/>
      <c r="E158" s="261"/>
      <c r="F158" s="261"/>
      <c r="G158" s="261"/>
      <c r="H158" s="261"/>
      <c r="I158" s="261"/>
      <c r="J158" s="261"/>
      <c r="K158" s="261"/>
      <c r="L158" s="261"/>
      <c r="M158" s="261"/>
      <c r="N158" s="261"/>
      <c r="O158" s="261"/>
      <c r="P158" s="261"/>
    </row>
    <row r="159" spans="1:16">
      <c r="A159" s="115"/>
      <c r="B159" s="115"/>
      <c r="C159" s="115"/>
      <c r="D159" s="261"/>
      <c r="E159" s="261"/>
      <c r="F159" s="261"/>
      <c r="G159" s="261"/>
      <c r="H159" s="261"/>
      <c r="I159" s="261"/>
      <c r="J159" s="261"/>
      <c r="K159" s="261"/>
      <c r="L159" s="261"/>
      <c r="M159" s="261"/>
      <c r="N159" s="261"/>
      <c r="O159" s="261"/>
      <c r="P159" s="261"/>
    </row>
    <row r="160" spans="1:16">
      <c r="A160" s="115"/>
      <c r="B160" s="115"/>
      <c r="C160" s="115"/>
      <c r="D160" s="261"/>
      <c r="E160" s="261"/>
      <c r="F160" s="261"/>
      <c r="G160" s="261"/>
      <c r="H160" s="261"/>
      <c r="I160" s="261"/>
      <c r="J160" s="261"/>
      <c r="K160" s="261"/>
      <c r="L160" s="261"/>
      <c r="M160" s="261"/>
      <c r="N160" s="261"/>
      <c r="O160" s="261"/>
      <c r="P160" s="261"/>
    </row>
    <row r="161" spans="1:16">
      <c r="A161" s="115"/>
      <c r="B161" s="115"/>
      <c r="C161" s="115"/>
      <c r="D161" s="261"/>
      <c r="E161" s="261"/>
      <c r="F161" s="261"/>
      <c r="G161" s="261"/>
      <c r="H161" s="261"/>
      <c r="I161" s="261"/>
      <c r="J161" s="261"/>
      <c r="K161" s="261"/>
      <c r="L161" s="261"/>
      <c r="M161" s="261"/>
      <c r="N161" s="261"/>
      <c r="O161" s="261"/>
      <c r="P161" s="261"/>
    </row>
    <row r="162" spans="1:16">
      <c r="A162" s="115"/>
      <c r="B162" s="115"/>
      <c r="C162" s="115"/>
      <c r="D162" s="261"/>
      <c r="E162" s="261"/>
      <c r="F162" s="261"/>
      <c r="G162" s="261"/>
      <c r="H162" s="261"/>
      <c r="I162" s="261"/>
      <c r="J162" s="261"/>
      <c r="K162" s="261"/>
      <c r="L162" s="261"/>
      <c r="M162" s="261"/>
      <c r="N162" s="261"/>
      <c r="O162" s="261"/>
      <c r="P162" s="261"/>
    </row>
    <row r="163" spans="1:16">
      <c r="A163" s="115"/>
      <c r="B163" s="115"/>
      <c r="C163" s="115"/>
      <c r="D163" s="261"/>
      <c r="E163" s="261"/>
      <c r="F163" s="261"/>
      <c r="G163" s="261"/>
      <c r="H163" s="261"/>
      <c r="I163" s="261"/>
      <c r="J163" s="261"/>
      <c r="K163" s="261"/>
      <c r="L163" s="261"/>
      <c r="M163" s="261"/>
      <c r="N163" s="261"/>
      <c r="O163" s="261"/>
      <c r="P163" s="261"/>
    </row>
    <row r="164" spans="1:16">
      <c r="A164" s="115"/>
      <c r="B164" s="115"/>
      <c r="C164" s="115"/>
      <c r="D164" s="261"/>
      <c r="E164" s="261"/>
      <c r="F164" s="261"/>
      <c r="G164" s="261"/>
      <c r="H164" s="261"/>
      <c r="I164" s="261"/>
      <c r="J164" s="261"/>
      <c r="K164" s="261"/>
      <c r="L164" s="261"/>
      <c r="M164" s="261"/>
      <c r="N164" s="261"/>
      <c r="O164" s="261"/>
      <c r="P164" s="261"/>
    </row>
    <row r="165" spans="1:16">
      <c r="A165" s="115"/>
      <c r="B165" s="115"/>
      <c r="C165" s="115"/>
      <c r="D165" s="261"/>
      <c r="E165" s="261"/>
      <c r="F165" s="261"/>
      <c r="G165" s="261"/>
      <c r="H165" s="261"/>
      <c r="I165" s="261"/>
      <c r="J165" s="261"/>
      <c r="K165" s="261"/>
      <c r="L165" s="261"/>
      <c r="M165" s="261"/>
      <c r="N165" s="261"/>
      <c r="O165" s="261"/>
      <c r="P165" s="261"/>
    </row>
    <row r="166" spans="1:16">
      <c r="A166" s="115"/>
      <c r="B166" s="115"/>
      <c r="C166" s="115"/>
      <c r="D166" s="261"/>
      <c r="E166" s="261"/>
      <c r="F166" s="261"/>
      <c r="G166" s="261"/>
      <c r="H166" s="261"/>
      <c r="I166" s="261"/>
      <c r="J166" s="261"/>
      <c r="K166" s="261"/>
      <c r="L166" s="261"/>
      <c r="M166" s="261"/>
      <c r="N166" s="261"/>
      <c r="O166" s="261"/>
      <c r="P166" s="261"/>
    </row>
    <row r="167" spans="1:16">
      <c r="A167" s="115"/>
      <c r="B167" s="115"/>
      <c r="C167" s="115"/>
      <c r="D167" s="261"/>
      <c r="E167" s="261"/>
      <c r="F167" s="261"/>
      <c r="G167" s="261"/>
      <c r="H167" s="261"/>
      <c r="I167" s="261"/>
      <c r="J167" s="261"/>
      <c r="K167" s="261"/>
      <c r="L167" s="261"/>
      <c r="M167" s="261"/>
      <c r="N167" s="261"/>
      <c r="O167" s="261"/>
      <c r="P167" s="261"/>
    </row>
    <row r="168" spans="1:16">
      <c r="A168" s="115"/>
      <c r="B168" s="115"/>
      <c r="C168" s="115"/>
      <c r="D168" s="261"/>
      <c r="E168" s="261"/>
      <c r="F168" s="261"/>
      <c r="G168" s="261"/>
      <c r="H168" s="261"/>
      <c r="I168" s="261"/>
      <c r="J168" s="261"/>
      <c r="K168" s="261"/>
      <c r="L168" s="261"/>
      <c r="M168" s="261"/>
      <c r="N168" s="261"/>
      <c r="O168" s="261"/>
      <c r="P168" s="261"/>
    </row>
    <row r="169" spans="1:16">
      <c r="A169" s="115"/>
      <c r="B169" s="115"/>
      <c r="C169" s="115"/>
      <c r="D169" s="261"/>
      <c r="E169" s="261"/>
      <c r="F169" s="261"/>
      <c r="G169" s="261"/>
      <c r="H169" s="261"/>
      <c r="I169" s="261"/>
      <c r="J169" s="261"/>
      <c r="K169" s="261"/>
      <c r="L169" s="261"/>
      <c r="M169" s="261"/>
      <c r="N169" s="261"/>
      <c r="O169" s="261"/>
      <c r="P169" s="261"/>
    </row>
    <row r="170" spans="1:16">
      <c r="A170" s="115"/>
      <c r="B170" s="115"/>
      <c r="C170" s="115"/>
      <c r="D170" s="261"/>
      <c r="E170" s="261"/>
      <c r="F170" s="261"/>
      <c r="G170" s="261"/>
      <c r="H170" s="261"/>
      <c r="I170" s="261"/>
      <c r="J170" s="261"/>
      <c r="K170" s="261"/>
      <c r="L170" s="261"/>
      <c r="M170" s="261"/>
      <c r="N170" s="261"/>
      <c r="O170" s="261"/>
      <c r="P170" s="261"/>
    </row>
    <row r="171" spans="1:16">
      <c r="A171" s="115"/>
      <c r="B171" s="115"/>
      <c r="C171" s="115"/>
      <c r="D171" s="261"/>
      <c r="E171" s="261"/>
      <c r="F171" s="261"/>
      <c r="G171" s="261"/>
      <c r="H171" s="261"/>
      <c r="I171" s="261"/>
      <c r="J171" s="261"/>
      <c r="K171" s="261"/>
      <c r="L171" s="261"/>
      <c r="M171" s="261"/>
      <c r="N171" s="261"/>
      <c r="O171" s="261"/>
      <c r="P171" s="261"/>
    </row>
    <row r="172" spans="1:16">
      <c r="A172" s="115"/>
      <c r="B172" s="115"/>
      <c r="C172" s="115"/>
      <c r="D172" s="261"/>
      <c r="E172" s="261"/>
      <c r="F172" s="261"/>
      <c r="G172" s="261"/>
      <c r="H172" s="261"/>
      <c r="I172" s="261"/>
      <c r="J172" s="261"/>
      <c r="K172" s="261"/>
      <c r="L172" s="261"/>
      <c r="M172" s="261"/>
      <c r="N172" s="261"/>
      <c r="O172" s="261"/>
      <c r="P172" s="261"/>
    </row>
    <row r="173" spans="1:16">
      <c r="A173" s="115"/>
      <c r="B173" s="115"/>
      <c r="C173" s="115"/>
      <c r="D173" s="261"/>
      <c r="E173" s="261"/>
      <c r="F173" s="261"/>
      <c r="G173" s="261"/>
      <c r="H173" s="261"/>
      <c r="I173" s="261"/>
      <c r="J173" s="261"/>
      <c r="K173" s="261"/>
      <c r="L173" s="261"/>
      <c r="M173" s="261"/>
      <c r="N173" s="261"/>
      <c r="O173" s="261"/>
      <c r="P173" s="261"/>
    </row>
    <row r="174" spans="1:16">
      <c r="A174" s="115"/>
      <c r="B174" s="115"/>
      <c r="C174" s="115"/>
      <c r="D174" s="261"/>
      <c r="E174" s="261"/>
      <c r="F174" s="261"/>
      <c r="G174" s="261"/>
      <c r="H174" s="261"/>
      <c r="I174" s="261"/>
      <c r="J174" s="261"/>
      <c r="K174" s="261"/>
      <c r="L174" s="261"/>
      <c r="M174" s="261"/>
      <c r="N174" s="261"/>
      <c r="O174" s="261"/>
      <c r="P174" s="261"/>
    </row>
    <row r="175" spans="1:16">
      <c r="A175" s="115"/>
      <c r="B175" s="115"/>
      <c r="C175" s="115"/>
      <c r="D175" s="261"/>
      <c r="E175" s="261"/>
      <c r="F175" s="261"/>
      <c r="G175" s="261"/>
      <c r="H175" s="261"/>
      <c r="I175" s="261"/>
      <c r="J175" s="261"/>
      <c r="K175" s="261"/>
      <c r="L175" s="261"/>
      <c r="M175" s="261"/>
      <c r="N175" s="261"/>
      <c r="O175" s="261"/>
      <c r="P175" s="261"/>
    </row>
    <row r="176" spans="1:16">
      <c r="A176" s="115"/>
      <c r="B176" s="115"/>
      <c r="C176" s="115"/>
      <c r="D176" s="261"/>
      <c r="E176" s="261"/>
      <c r="F176" s="261"/>
      <c r="G176" s="261"/>
      <c r="H176" s="261"/>
      <c r="I176" s="261"/>
      <c r="J176" s="261"/>
      <c r="K176" s="261"/>
      <c r="L176" s="261"/>
      <c r="M176" s="261"/>
      <c r="N176" s="261"/>
      <c r="O176" s="261"/>
      <c r="P176" s="261"/>
    </row>
    <row r="177" spans="1:12">
      <c r="A177" s="115"/>
      <c r="B177" s="115"/>
      <c r="C177" s="115"/>
      <c r="D177" s="115"/>
      <c r="E177" s="115"/>
      <c r="F177" s="115"/>
      <c r="G177" s="115"/>
      <c r="H177" s="115"/>
      <c r="I177" s="115"/>
      <c r="J177" s="115"/>
      <c r="K177" s="115"/>
      <c r="L177" s="115"/>
    </row>
    <row r="178" spans="1:12">
      <c r="A178" s="115"/>
      <c r="B178" s="115"/>
      <c r="C178" s="115"/>
      <c r="D178" s="115"/>
      <c r="E178" s="115"/>
      <c r="F178" s="115"/>
      <c r="G178" s="115"/>
      <c r="H178" s="115"/>
      <c r="I178" s="115"/>
      <c r="J178" s="115"/>
      <c r="K178" s="115"/>
      <c r="L178" s="115"/>
    </row>
    <row r="179" spans="1:12">
      <c r="A179" s="115"/>
      <c r="B179" s="115"/>
      <c r="C179" s="115"/>
      <c r="D179" s="115"/>
      <c r="E179" s="115"/>
      <c r="F179" s="115"/>
      <c r="G179" s="115"/>
      <c r="H179" s="115"/>
      <c r="I179" s="115"/>
      <c r="J179" s="115"/>
      <c r="K179" s="115"/>
      <c r="L179" s="115"/>
    </row>
    <row r="180" spans="1:12">
      <c r="A180" s="115"/>
      <c r="B180" s="115"/>
      <c r="C180" s="115"/>
      <c r="D180" s="115"/>
      <c r="E180" s="115"/>
      <c r="F180" s="115"/>
      <c r="G180" s="115"/>
      <c r="H180" s="115"/>
      <c r="I180" s="115"/>
      <c r="J180" s="115"/>
      <c r="K180" s="115"/>
      <c r="L180" s="115"/>
    </row>
    <row r="181" spans="1:12">
      <c r="A181" s="115"/>
      <c r="B181" s="115"/>
      <c r="C181" s="115"/>
      <c r="D181" s="115"/>
      <c r="E181" s="115"/>
      <c r="F181" s="115"/>
      <c r="G181" s="115"/>
      <c r="H181" s="115"/>
      <c r="I181" s="115"/>
      <c r="J181" s="115"/>
      <c r="K181" s="115"/>
      <c r="L181" s="115"/>
    </row>
    <row r="182" spans="1:12">
      <c r="A182" s="115"/>
      <c r="B182" s="115"/>
      <c r="C182" s="115"/>
      <c r="D182" s="115"/>
      <c r="E182" s="115"/>
      <c r="F182" s="115"/>
      <c r="G182" s="115"/>
      <c r="H182" s="115"/>
      <c r="I182" s="115"/>
      <c r="J182" s="115"/>
      <c r="K182" s="115"/>
      <c r="L182" s="115"/>
    </row>
    <row r="183" spans="1:12">
      <c r="A183" s="115"/>
      <c r="B183" s="115"/>
      <c r="C183" s="115"/>
      <c r="D183" s="115"/>
      <c r="E183" s="115"/>
      <c r="F183" s="115"/>
      <c r="G183" s="115"/>
      <c r="H183" s="115"/>
      <c r="I183" s="115"/>
      <c r="J183" s="115"/>
      <c r="K183" s="115"/>
      <c r="L183" s="115"/>
    </row>
    <row r="184" spans="1:12">
      <c r="A184" s="115"/>
      <c r="B184" s="115"/>
      <c r="C184" s="115"/>
      <c r="D184" s="115"/>
      <c r="E184" s="115"/>
      <c r="F184" s="115"/>
      <c r="G184" s="115"/>
      <c r="H184" s="115"/>
      <c r="I184" s="115"/>
      <c r="J184" s="115"/>
      <c r="K184" s="115"/>
      <c r="L184" s="115"/>
    </row>
    <row r="185" spans="1:12">
      <c r="A185" s="115"/>
      <c r="B185" s="115"/>
      <c r="C185" s="115"/>
      <c r="D185" s="115"/>
      <c r="E185" s="115"/>
      <c r="F185" s="115"/>
      <c r="G185" s="115"/>
      <c r="H185" s="115"/>
      <c r="I185" s="115"/>
      <c r="J185" s="115"/>
      <c r="K185" s="115"/>
      <c r="L185" s="115"/>
    </row>
    <row r="186" spans="1:12">
      <c r="A186" s="115"/>
      <c r="B186" s="115"/>
      <c r="C186" s="115"/>
      <c r="D186" s="115"/>
      <c r="E186" s="115"/>
      <c r="F186" s="115"/>
      <c r="G186" s="115"/>
      <c r="H186" s="115"/>
      <c r="I186" s="115"/>
      <c r="J186" s="115"/>
      <c r="K186" s="115"/>
      <c r="L186" s="115"/>
    </row>
    <row r="187" spans="1:12">
      <c r="A187" s="115"/>
      <c r="B187" s="115"/>
      <c r="C187" s="115"/>
      <c r="D187" s="115"/>
      <c r="E187" s="115"/>
      <c r="F187" s="115"/>
      <c r="G187" s="115"/>
      <c r="H187" s="115"/>
      <c r="I187" s="115"/>
      <c r="J187" s="115"/>
      <c r="K187" s="115"/>
      <c r="L187" s="115"/>
    </row>
    <row r="188" spans="1:12">
      <c r="A188" s="115"/>
      <c r="B188" s="115"/>
      <c r="C188" s="115"/>
      <c r="D188" s="115"/>
      <c r="E188" s="115"/>
      <c r="F188" s="115"/>
      <c r="G188" s="115"/>
      <c r="H188" s="115"/>
      <c r="I188" s="115"/>
      <c r="J188" s="115"/>
      <c r="K188" s="115"/>
      <c r="L188" s="115"/>
    </row>
    <row r="189" spans="1:12">
      <c r="A189" s="115"/>
      <c r="B189" s="115"/>
      <c r="C189" s="115"/>
      <c r="D189" s="115"/>
      <c r="E189" s="115"/>
      <c r="F189" s="115"/>
      <c r="G189" s="115"/>
      <c r="H189" s="115"/>
      <c r="I189" s="115"/>
      <c r="J189" s="115"/>
      <c r="K189" s="115"/>
      <c r="L189" s="115"/>
    </row>
    <row r="190" spans="1:12">
      <c r="A190" s="115"/>
      <c r="B190" s="115"/>
      <c r="C190" s="115"/>
      <c r="D190" s="115"/>
      <c r="E190" s="115"/>
      <c r="F190" s="115"/>
      <c r="G190" s="115"/>
      <c r="H190" s="115"/>
      <c r="I190" s="115"/>
      <c r="J190" s="115"/>
      <c r="K190" s="115"/>
      <c r="L190" s="115"/>
    </row>
    <row r="191" spans="1:12">
      <c r="A191" s="115"/>
      <c r="B191" s="115"/>
      <c r="C191" s="115"/>
      <c r="D191" s="115"/>
      <c r="E191" s="115"/>
      <c r="F191" s="115"/>
      <c r="G191" s="115"/>
      <c r="H191" s="115"/>
      <c r="I191" s="115"/>
      <c r="J191" s="115"/>
      <c r="K191" s="115"/>
      <c r="L191" s="115"/>
    </row>
    <row r="192" spans="1:12">
      <c r="A192" s="115"/>
      <c r="B192" s="115"/>
      <c r="C192" s="115"/>
      <c r="D192" s="115"/>
      <c r="E192" s="115"/>
      <c r="F192" s="115"/>
      <c r="G192" s="115"/>
      <c r="H192" s="115"/>
      <c r="I192" s="115"/>
      <c r="J192" s="115"/>
      <c r="K192" s="115"/>
      <c r="L192" s="115"/>
    </row>
    <row r="193" spans="1:12">
      <c r="A193" s="115"/>
      <c r="B193" s="115"/>
      <c r="C193" s="115"/>
      <c r="D193" s="115"/>
      <c r="E193" s="115"/>
      <c r="F193" s="115"/>
      <c r="G193" s="115"/>
      <c r="H193" s="115"/>
      <c r="I193" s="115"/>
      <c r="J193" s="115"/>
      <c r="K193" s="115"/>
      <c r="L193" s="115"/>
    </row>
    <row r="194" spans="1:12">
      <c r="A194" s="115"/>
      <c r="B194" s="115"/>
      <c r="C194" s="115"/>
      <c r="D194" s="115"/>
      <c r="E194" s="115"/>
      <c r="F194" s="115"/>
      <c r="G194" s="115"/>
      <c r="H194" s="115"/>
      <c r="I194" s="115"/>
      <c r="J194" s="115"/>
      <c r="K194" s="115"/>
      <c r="L194" s="115"/>
    </row>
    <row r="195" spans="1:12">
      <c r="A195" s="115"/>
      <c r="B195" s="115"/>
      <c r="C195" s="115"/>
      <c r="D195" s="115"/>
      <c r="E195" s="115"/>
      <c r="F195" s="115"/>
      <c r="G195" s="115"/>
      <c r="H195" s="115"/>
      <c r="I195" s="115"/>
      <c r="J195" s="115"/>
      <c r="K195" s="115"/>
      <c r="L195" s="115"/>
    </row>
    <row r="196" spans="1:12">
      <c r="A196" s="115"/>
      <c r="B196" s="115"/>
      <c r="C196" s="115"/>
      <c r="D196" s="115"/>
      <c r="E196" s="115"/>
      <c r="F196" s="115"/>
      <c r="G196" s="115"/>
      <c r="H196" s="115"/>
      <c r="I196" s="115"/>
      <c r="J196" s="115"/>
      <c r="K196" s="115"/>
      <c r="L196" s="115"/>
    </row>
    <row r="197" spans="1:12">
      <c r="A197" s="115"/>
      <c r="B197" s="115"/>
      <c r="C197" s="115"/>
      <c r="D197" s="115"/>
      <c r="E197" s="115"/>
      <c r="F197" s="115"/>
      <c r="G197" s="115"/>
      <c r="H197" s="115"/>
      <c r="I197" s="115"/>
      <c r="J197" s="115"/>
      <c r="K197" s="115"/>
      <c r="L197" s="115"/>
    </row>
    <row r="198" spans="1:12">
      <c r="A198" s="115"/>
      <c r="B198" s="115"/>
      <c r="C198" s="115"/>
      <c r="D198" s="115"/>
      <c r="E198" s="115"/>
      <c r="F198" s="115"/>
      <c r="G198" s="115"/>
      <c r="H198" s="115"/>
      <c r="I198" s="115"/>
      <c r="J198" s="115"/>
      <c r="K198" s="115"/>
      <c r="L198" s="115"/>
    </row>
    <row r="199" spans="1:12">
      <c r="A199" s="115"/>
      <c r="B199" s="115"/>
      <c r="C199" s="115"/>
      <c r="D199" s="115"/>
      <c r="E199" s="115"/>
      <c r="F199" s="115"/>
      <c r="G199" s="115"/>
      <c r="H199" s="115"/>
      <c r="I199" s="115"/>
      <c r="J199" s="115"/>
      <c r="K199" s="115"/>
      <c r="L199" s="115"/>
    </row>
    <row r="200" spans="1:12">
      <c r="A200" s="115"/>
      <c r="B200" s="115"/>
      <c r="C200" s="115"/>
      <c r="D200" s="115"/>
      <c r="E200" s="115"/>
      <c r="F200" s="115"/>
      <c r="G200" s="115"/>
      <c r="H200" s="115"/>
      <c r="I200" s="115"/>
      <c r="J200" s="115"/>
      <c r="K200" s="115"/>
      <c r="L200" s="115"/>
    </row>
    <row r="201" spans="1:12">
      <c r="A201" s="115"/>
      <c r="B201" s="115"/>
      <c r="C201" s="115"/>
      <c r="D201" s="115"/>
      <c r="E201" s="115"/>
      <c r="F201" s="115"/>
      <c r="G201" s="115"/>
      <c r="H201" s="115"/>
      <c r="I201" s="115"/>
      <c r="J201" s="115"/>
      <c r="K201" s="115"/>
      <c r="L201" s="115"/>
    </row>
    <row r="202" spans="1:12">
      <c r="A202" s="115"/>
      <c r="B202" s="115"/>
      <c r="C202" s="115"/>
      <c r="D202" s="115"/>
      <c r="E202" s="115"/>
      <c r="F202" s="115"/>
      <c r="G202" s="115"/>
      <c r="H202" s="115"/>
      <c r="I202" s="115"/>
      <c r="J202" s="115"/>
      <c r="K202" s="115"/>
      <c r="L202" s="115"/>
    </row>
    <row r="203" spans="1:12">
      <c r="A203" s="115"/>
      <c r="B203" s="115"/>
      <c r="C203" s="115"/>
      <c r="D203" s="115"/>
      <c r="E203" s="115"/>
      <c r="F203" s="115"/>
      <c r="G203" s="115"/>
      <c r="H203" s="115"/>
      <c r="I203" s="115"/>
      <c r="J203" s="115"/>
      <c r="K203" s="115"/>
      <c r="L203" s="115"/>
    </row>
    <row r="204" spans="1:12">
      <c r="A204" s="115"/>
      <c r="B204" s="115"/>
      <c r="C204" s="115"/>
      <c r="D204" s="115"/>
      <c r="E204" s="115"/>
      <c r="F204" s="115"/>
      <c r="G204" s="115"/>
      <c r="H204" s="115"/>
      <c r="I204" s="115"/>
      <c r="J204" s="115"/>
      <c r="K204" s="115"/>
      <c r="L204" s="115"/>
    </row>
    <row r="205" spans="1:12">
      <c r="A205" s="115"/>
      <c r="B205" s="115"/>
      <c r="C205" s="115"/>
      <c r="D205" s="115"/>
      <c r="E205" s="115"/>
      <c r="F205" s="115"/>
      <c r="G205" s="115"/>
      <c r="H205" s="115"/>
      <c r="I205" s="115"/>
      <c r="J205" s="115"/>
      <c r="K205" s="115"/>
      <c r="L205" s="115"/>
    </row>
    <row r="206" spans="1:12">
      <c r="D206" s="115"/>
      <c r="E206" s="115"/>
      <c r="F206" s="115"/>
      <c r="G206" s="115"/>
      <c r="H206" s="115"/>
      <c r="I206" s="115"/>
      <c r="J206" s="115"/>
      <c r="K206" s="115"/>
      <c r="L206" s="115"/>
    </row>
  </sheetData>
  <sheetProtection algorithmName="SHA-512" hashValue="Rn/C7Db/FrRTkLLSP8eCzOfEC3j1GL8hbGNLICDYDYgtia97zhbI2YY8c10AbC36RBYWpDsH2TCFyIRIv1Zk1g==" saltValue="eiLWyl/+9pBYmg4VqPViRg==" spinCount="100000" sheet="1" objects="1" scenarios="1" selectLockedCells="1"/>
  <mergeCells count="8">
    <mergeCell ref="A33:C33"/>
    <mergeCell ref="A34:C34"/>
    <mergeCell ref="A1:C1"/>
    <mergeCell ref="A2:C2"/>
    <mergeCell ref="A3:C3"/>
    <mergeCell ref="A4:C4"/>
    <mergeCell ref="B13:C13"/>
    <mergeCell ref="B14:C14"/>
  </mergeCells>
  <pageMargins left="0.70866141732283472" right="0.70866141732283472" top="0.74803149606299213" bottom="0.74803149606299213" header="0.31496062992125984" footer="0.31496062992125984"/>
  <pageSetup scale="84" orientation="portrait" blackAndWhite="1"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L91"/>
  <sheetViews>
    <sheetView workbookViewId="0">
      <selection activeCell="I1" sqref="I1"/>
    </sheetView>
  </sheetViews>
  <sheetFormatPr defaultRowHeight="15"/>
  <cols>
    <col min="1" max="1" width="8.42578125" customWidth="1"/>
    <col min="2" max="5" width="12.5703125" customWidth="1"/>
    <col min="6" max="7" width="11.5703125" customWidth="1"/>
    <col min="8" max="8" width="0.28515625" customWidth="1"/>
    <col min="10" max="10" width="9.140625" customWidth="1"/>
    <col min="11" max="20" width="9.140625" hidden="1" customWidth="1"/>
    <col min="21" max="21" width="9.28515625" hidden="1" customWidth="1"/>
    <col min="22" max="30" width="9.140625" hidden="1" customWidth="1"/>
    <col min="31" max="31" width="9.140625" customWidth="1"/>
  </cols>
  <sheetData>
    <row r="1" spans="1:45" ht="17.25" customHeight="1">
      <c r="A1" s="1171" t="s">
        <v>619</v>
      </c>
      <c r="B1" s="1171"/>
      <c r="C1" s="1171"/>
      <c r="D1" s="1171"/>
      <c r="E1" s="1171"/>
      <c r="F1" s="1171"/>
      <c r="G1" s="1171"/>
      <c r="H1" s="371"/>
      <c r="I1" s="197"/>
      <c r="J1" s="197"/>
      <c r="K1" s="197"/>
      <c r="L1" s="197"/>
      <c r="M1" s="197"/>
      <c r="N1" s="197"/>
      <c r="O1" s="197"/>
      <c r="P1" s="197"/>
      <c r="Q1" s="197"/>
      <c r="R1" s="197"/>
      <c r="S1" s="197"/>
      <c r="T1" s="197"/>
      <c r="U1" s="197"/>
      <c r="V1" s="197"/>
      <c r="W1" s="197"/>
      <c r="X1" s="197"/>
      <c r="Y1" s="197"/>
      <c r="Z1" s="197"/>
      <c r="AA1" s="197"/>
      <c r="AB1" s="335"/>
      <c r="AC1" s="335"/>
      <c r="AD1" s="335"/>
      <c r="AE1" s="335"/>
      <c r="AF1" s="335"/>
      <c r="AG1" s="335"/>
      <c r="AH1" s="335"/>
      <c r="AI1" s="335"/>
      <c r="AJ1" s="335"/>
      <c r="AK1" s="335"/>
      <c r="AL1" s="335"/>
      <c r="AM1" s="335"/>
      <c r="AN1" s="335"/>
      <c r="AO1" s="335"/>
      <c r="AP1" s="335"/>
      <c r="AQ1" s="335"/>
      <c r="AR1" s="335"/>
      <c r="AS1" s="335"/>
    </row>
    <row r="2" spans="1:45">
      <c r="A2" s="1172" t="s">
        <v>620</v>
      </c>
      <c r="B2" s="1172"/>
      <c r="C2" s="1172"/>
      <c r="D2" s="1172"/>
      <c r="E2" s="1172"/>
      <c r="F2" s="1172"/>
      <c r="G2" s="1172"/>
      <c r="H2" s="371"/>
      <c r="I2" s="197"/>
      <c r="J2" s="197"/>
      <c r="K2" s="197"/>
      <c r="L2" s="197"/>
      <c r="M2" s="197"/>
      <c r="N2" s="197"/>
      <c r="O2" s="197"/>
      <c r="P2" s="197"/>
      <c r="Q2" s="197"/>
      <c r="R2" s="197"/>
      <c r="S2" s="197"/>
      <c r="T2" s="197"/>
      <c r="U2" s="197"/>
      <c r="V2" s="197"/>
      <c r="W2" s="197"/>
      <c r="X2" s="197"/>
      <c r="Y2" s="197"/>
      <c r="Z2" s="197"/>
      <c r="AA2" s="197"/>
      <c r="AB2" s="335"/>
      <c r="AC2" s="335"/>
      <c r="AD2" s="335"/>
      <c r="AE2" s="335"/>
      <c r="AF2" s="335"/>
      <c r="AG2" s="335"/>
      <c r="AH2" s="335"/>
      <c r="AI2" s="335"/>
      <c r="AJ2" s="335"/>
      <c r="AK2" s="335"/>
      <c r="AL2" s="335"/>
      <c r="AM2" s="335"/>
      <c r="AN2" s="335"/>
      <c r="AO2" s="335"/>
      <c r="AP2" s="335"/>
      <c r="AQ2" s="335"/>
      <c r="AR2" s="335"/>
      <c r="AS2" s="335"/>
    </row>
    <row r="3" spans="1:45" ht="124.15" customHeight="1">
      <c r="A3" s="170" t="s">
        <v>621</v>
      </c>
      <c r="B3" s="171" t="s">
        <v>622</v>
      </c>
      <c r="C3" s="170" t="s">
        <v>623</v>
      </c>
      <c r="D3" s="172" t="s">
        <v>876</v>
      </c>
      <c r="E3" s="171" t="s">
        <v>624</v>
      </c>
      <c r="F3" s="171" t="s">
        <v>625</v>
      </c>
      <c r="G3" s="171" t="s">
        <v>626</v>
      </c>
      <c r="H3" s="371"/>
      <c r="I3" s="197"/>
      <c r="J3" s="197"/>
      <c r="K3" s="197"/>
      <c r="L3" s="197"/>
      <c r="M3" s="197"/>
      <c r="N3" s="197"/>
      <c r="O3" s="197"/>
      <c r="P3" s="197"/>
      <c r="Q3" s="197"/>
      <c r="R3" s="197"/>
      <c r="S3" s="197"/>
      <c r="T3" s="197"/>
      <c r="U3" s="197"/>
      <c r="V3" s="197"/>
      <c r="W3" s="197"/>
      <c r="X3" s="197"/>
      <c r="Y3" s="197"/>
      <c r="Z3" s="197"/>
      <c r="AA3" s="197"/>
      <c r="AB3" s="335"/>
      <c r="AC3" s="335"/>
      <c r="AD3" s="335"/>
      <c r="AE3" s="335"/>
      <c r="AF3" s="335"/>
      <c r="AG3" s="335"/>
      <c r="AH3" s="335"/>
      <c r="AI3" s="335"/>
      <c r="AJ3" s="335"/>
      <c r="AK3" s="335"/>
      <c r="AL3" s="335"/>
      <c r="AM3" s="335"/>
      <c r="AN3" s="335"/>
      <c r="AO3" s="335"/>
      <c r="AP3" s="335"/>
      <c r="AQ3" s="335"/>
      <c r="AR3" s="335"/>
      <c r="AS3" s="335"/>
    </row>
    <row r="4" spans="1:45" ht="10.9" customHeight="1">
      <c r="A4" s="173">
        <v>1</v>
      </c>
      <c r="B4" s="173">
        <v>2</v>
      </c>
      <c r="C4" s="174">
        <v>3</v>
      </c>
      <c r="D4" s="174">
        <v>4</v>
      </c>
      <c r="E4" s="174">
        <v>5</v>
      </c>
      <c r="F4" s="174">
        <v>6</v>
      </c>
      <c r="G4" s="174">
        <v>7</v>
      </c>
      <c r="H4" s="371"/>
      <c r="I4" s="197"/>
      <c r="J4" s="197"/>
      <c r="K4" s="197"/>
      <c r="L4" s="197"/>
      <c r="M4" s="197"/>
      <c r="N4" s="197"/>
      <c r="O4" s="197"/>
      <c r="P4" s="197"/>
      <c r="Q4" s="197"/>
      <c r="R4" s="197"/>
      <c r="S4" s="197"/>
      <c r="T4" s="197"/>
      <c r="U4" s="197"/>
      <c r="V4" s="197"/>
      <c r="W4" s="197"/>
      <c r="X4" s="197"/>
      <c r="Y4" s="197"/>
      <c r="Z4" s="197"/>
      <c r="AA4" s="197"/>
      <c r="AB4" s="335"/>
      <c r="AC4" s="335"/>
      <c r="AD4" s="335"/>
      <c r="AE4" s="335"/>
      <c r="AF4" s="335"/>
      <c r="AG4" s="335"/>
      <c r="AH4" s="335"/>
      <c r="AI4" s="335"/>
      <c r="AJ4" s="335"/>
      <c r="AK4" s="335"/>
      <c r="AL4" s="335"/>
      <c r="AM4" s="335"/>
      <c r="AN4" s="335"/>
      <c r="AO4" s="335"/>
      <c r="AP4" s="335"/>
      <c r="AQ4" s="335"/>
      <c r="AR4" s="335"/>
      <c r="AS4" s="335"/>
    </row>
    <row r="5" spans="1:45" ht="18.75" customHeight="1">
      <c r="A5" s="175" t="s">
        <v>627</v>
      </c>
      <c r="B5" s="176">
        <f>'10E Entry'!P7</f>
        <v>0</v>
      </c>
      <c r="C5" s="176">
        <f>'10E Entry'!B56</f>
        <v>0</v>
      </c>
      <c r="D5" s="176">
        <f>SUM(B5+C5)</f>
        <v>0</v>
      </c>
      <c r="E5" s="176">
        <f>L56</f>
        <v>0</v>
      </c>
      <c r="F5" s="176">
        <f>U56</f>
        <v>0</v>
      </c>
      <c r="G5" s="176">
        <f t="shared" ref="G5:G15" si="0">F5-E5</f>
        <v>0</v>
      </c>
      <c r="H5" s="371"/>
      <c r="I5" s="197"/>
      <c r="J5" s="197"/>
      <c r="K5" s="197"/>
      <c r="L5" s="197"/>
      <c r="M5" s="197"/>
      <c r="N5" s="197"/>
      <c r="O5" s="197"/>
      <c r="P5" s="197"/>
      <c r="Q5" s="197"/>
      <c r="R5" s="197"/>
      <c r="S5" s="197"/>
      <c r="T5" s="197"/>
      <c r="U5" s="197"/>
      <c r="V5" s="197"/>
      <c r="W5" s="197"/>
      <c r="X5" s="197"/>
      <c r="Y5" s="197"/>
      <c r="Z5" s="197"/>
      <c r="AA5" s="197"/>
      <c r="AB5" s="335"/>
      <c r="AC5" s="335"/>
      <c r="AD5" s="335"/>
      <c r="AE5" s="335"/>
      <c r="AF5" s="335"/>
      <c r="AG5" s="335"/>
      <c r="AH5" s="335"/>
      <c r="AI5" s="335"/>
      <c r="AJ5" s="335"/>
      <c r="AK5" s="335"/>
      <c r="AL5" s="335"/>
      <c r="AM5" s="335"/>
      <c r="AN5" s="335"/>
      <c r="AO5" s="335"/>
      <c r="AP5" s="335"/>
      <c r="AQ5" s="335"/>
      <c r="AR5" s="335"/>
      <c r="AS5" s="335"/>
    </row>
    <row r="6" spans="1:45" ht="18.75" customHeight="1">
      <c r="A6" s="177" t="s">
        <v>628</v>
      </c>
      <c r="B6" s="176">
        <f>'10E Entry'!P9</f>
        <v>0</v>
      </c>
      <c r="C6" s="176">
        <f>'10E Entry'!C56</f>
        <v>0</v>
      </c>
      <c r="D6" s="176">
        <f>SUM(B6+C6)</f>
        <v>0</v>
      </c>
      <c r="E6" s="176">
        <f>M56</f>
        <v>0</v>
      </c>
      <c r="F6" s="176">
        <f>V56</f>
        <v>0</v>
      </c>
      <c r="G6" s="176">
        <f t="shared" si="0"/>
        <v>0</v>
      </c>
      <c r="H6" s="371"/>
      <c r="I6" s="197"/>
      <c r="J6" s="197"/>
      <c r="K6" s="197"/>
      <c r="L6" s="197"/>
      <c r="M6" s="197"/>
      <c r="N6" s="197"/>
      <c r="O6" s="197"/>
      <c r="P6" s="197"/>
      <c r="Q6" s="197"/>
      <c r="R6" s="197"/>
      <c r="S6" s="197"/>
      <c r="T6" s="197"/>
      <c r="U6" s="197"/>
      <c r="V6" s="197"/>
      <c r="W6" s="197"/>
      <c r="X6" s="197"/>
      <c r="Y6" s="197"/>
      <c r="Z6" s="197"/>
      <c r="AA6" s="197"/>
      <c r="AB6" s="335"/>
      <c r="AC6" s="335"/>
      <c r="AD6" s="335"/>
      <c r="AE6" s="335"/>
      <c r="AF6" s="335"/>
      <c r="AG6" s="335"/>
      <c r="AH6" s="335"/>
      <c r="AI6" s="335"/>
      <c r="AJ6" s="335"/>
      <c r="AK6" s="335"/>
      <c r="AL6" s="335"/>
      <c r="AM6" s="335"/>
      <c r="AN6" s="335"/>
      <c r="AO6" s="335"/>
      <c r="AP6" s="335"/>
      <c r="AQ6" s="335"/>
      <c r="AR6" s="335"/>
      <c r="AS6" s="335"/>
    </row>
    <row r="7" spans="1:45" ht="18.75" customHeight="1">
      <c r="A7" s="177" t="s">
        <v>629</v>
      </c>
      <c r="B7" s="176">
        <f>'10E Entry'!P11</f>
        <v>0</v>
      </c>
      <c r="C7" s="176">
        <f>'10E Entry'!D56</f>
        <v>0</v>
      </c>
      <c r="D7" s="176">
        <f>SUM(B7+C7)</f>
        <v>0</v>
      </c>
      <c r="E7" s="176">
        <f>N56</f>
        <v>0</v>
      </c>
      <c r="F7" s="176">
        <f>W56</f>
        <v>0</v>
      </c>
      <c r="G7" s="176">
        <f t="shared" si="0"/>
        <v>0</v>
      </c>
      <c r="H7" s="371"/>
      <c r="I7" s="197"/>
      <c r="J7" s="197"/>
      <c r="K7" s="197"/>
      <c r="L7" s="197"/>
      <c r="M7" s="197"/>
      <c r="N7" s="197"/>
      <c r="O7" s="197"/>
      <c r="P7" s="197"/>
      <c r="Q7" s="197"/>
      <c r="R7" s="197"/>
      <c r="S7" s="197"/>
      <c r="T7" s="197"/>
      <c r="U7" s="197"/>
      <c r="V7" s="197"/>
      <c r="W7" s="197"/>
      <c r="X7" s="197"/>
      <c r="Y7" s="197"/>
      <c r="Z7" s="197"/>
      <c r="AA7" s="197"/>
      <c r="AB7" s="335"/>
      <c r="AC7" s="335"/>
      <c r="AD7" s="335"/>
      <c r="AE7" s="335"/>
      <c r="AF7" s="335"/>
      <c r="AG7" s="335"/>
      <c r="AH7" s="335"/>
      <c r="AI7" s="335"/>
      <c r="AJ7" s="335"/>
      <c r="AK7" s="335"/>
      <c r="AL7" s="335"/>
      <c r="AM7" s="335"/>
      <c r="AN7" s="335"/>
      <c r="AO7" s="335"/>
      <c r="AP7" s="335"/>
      <c r="AQ7" s="335"/>
      <c r="AR7" s="335"/>
      <c r="AS7" s="335"/>
    </row>
    <row r="8" spans="1:45" ht="18.75" customHeight="1">
      <c r="A8" s="177" t="s">
        <v>630</v>
      </c>
      <c r="B8" s="176">
        <f>'10E Entry'!P13</f>
        <v>0</v>
      </c>
      <c r="C8" s="176">
        <f>'10E Entry'!E56</f>
        <v>0</v>
      </c>
      <c r="D8" s="176">
        <f>SUM(B8+C8)</f>
        <v>0</v>
      </c>
      <c r="E8" s="176">
        <f>O56</f>
        <v>0</v>
      </c>
      <c r="F8" s="176">
        <f>X47</f>
        <v>0</v>
      </c>
      <c r="G8" s="176">
        <f t="shared" si="0"/>
        <v>0</v>
      </c>
      <c r="H8" s="371"/>
      <c r="I8" s="197"/>
      <c r="J8" s="197"/>
      <c r="K8" s="197"/>
      <c r="L8" s="197"/>
      <c r="M8" s="197"/>
      <c r="N8" s="358" t="s">
        <v>631</v>
      </c>
      <c r="O8" s="197"/>
      <c r="P8" s="197"/>
      <c r="Q8" s="197"/>
      <c r="R8" s="197"/>
      <c r="S8" s="197"/>
      <c r="T8" s="197"/>
      <c r="U8" s="197"/>
      <c r="V8" s="197"/>
      <c r="W8" s="197"/>
      <c r="X8" s="197"/>
      <c r="Y8" s="197"/>
      <c r="Z8" s="197"/>
      <c r="AA8" s="197"/>
      <c r="AB8" s="335"/>
      <c r="AC8" s="335"/>
      <c r="AD8" s="335"/>
      <c r="AE8" s="335"/>
      <c r="AF8" s="335"/>
      <c r="AG8" s="335"/>
      <c r="AH8" s="335"/>
      <c r="AI8" s="335"/>
      <c r="AJ8" s="335"/>
      <c r="AK8" s="335"/>
      <c r="AL8" s="335"/>
      <c r="AM8" s="335"/>
      <c r="AN8" s="335"/>
      <c r="AO8" s="335"/>
      <c r="AP8" s="335"/>
      <c r="AQ8" s="335"/>
      <c r="AR8" s="335"/>
      <c r="AS8" s="335"/>
    </row>
    <row r="9" spans="1:45" ht="18.75" customHeight="1">
      <c r="A9" s="177" t="s">
        <v>632</v>
      </c>
      <c r="B9" s="176">
        <f>'10E Entry'!P15</f>
        <v>0</v>
      </c>
      <c r="C9" s="176">
        <f>'10E Entry'!F56</f>
        <v>0</v>
      </c>
      <c r="D9" s="176">
        <f t="shared" ref="D9:D15" si="1">SUM(B9:C9)</f>
        <v>0</v>
      </c>
      <c r="E9" s="176">
        <f>P56</f>
        <v>0</v>
      </c>
      <c r="F9" s="176">
        <f>Y56</f>
        <v>0</v>
      </c>
      <c r="G9" s="176">
        <f t="shared" si="0"/>
        <v>0</v>
      </c>
      <c r="H9" s="371"/>
      <c r="I9" s="197"/>
      <c r="J9" s="197"/>
      <c r="K9" s="197"/>
      <c r="L9" s="197"/>
      <c r="M9" s="197"/>
      <c r="N9" s="358"/>
      <c r="O9" s="197"/>
      <c r="P9" s="197"/>
      <c r="Q9" s="197"/>
      <c r="R9" s="197"/>
      <c r="S9" s="197"/>
      <c r="T9" s="197"/>
      <c r="U9" s="197"/>
      <c r="V9" s="197"/>
      <c r="W9" s="197"/>
      <c r="X9" s="197"/>
      <c r="Y9" s="197"/>
      <c r="Z9" s="197"/>
      <c r="AA9" s="197"/>
      <c r="AB9" s="335"/>
      <c r="AC9" s="335"/>
      <c r="AD9" s="335"/>
      <c r="AE9" s="335"/>
      <c r="AF9" s="335"/>
      <c r="AG9" s="335"/>
      <c r="AH9" s="335"/>
      <c r="AI9" s="335"/>
      <c r="AJ9" s="335"/>
      <c r="AK9" s="335"/>
      <c r="AL9" s="335"/>
      <c r="AM9" s="335"/>
      <c r="AN9" s="335"/>
      <c r="AO9" s="335"/>
      <c r="AP9" s="335"/>
      <c r="AQ9" s="335"/>
      <c r="AR9" s="335"/>
      <c r="AS9" s="335"/>
    </row>
    <row r="10" spans="1:45" ht="18.75" customHeight="1">
      <c r="A10" s="177" t="s">
        <v>633</v>
      </c>
      <c r="B10" s="176">
        <f>'10E Entry'!P17</f>
        <v>0</v>
      </c>
      <c r="C10" s="176">
        <f>'10E Entry'!G56</f>
        <v>0</v>
      </c>
      <c r="D10" s="176">
        <f t="shared" si="1"/>
        <v>0</v>
      </c>
      <c r="E10" s="176">
        <f>Q56</f>
        <v>0</v>
      </c>
      <c r="F10" s="176">
        <f>Z56</f>
        <v>0</v>
      </c>
      <c r="G10" s="176">
        <f t="shared" si="0"/>
        <v>0</v>
      </c>
      <c r="H10" s="371"/>
      <c r="I10" s="197"/>
      <c r="J10" s="197"/>
      <c r="K10" s="197"/>
      <c r="L10" s="197"/>
      <c r="M10" s="197"/>
      <c r="N10" s="358"/>
      <c r="O10" s="197"/>
      <c r="P10" s="197"/>
      <c r="Q10" s="197"/>
      <c r="R10" s="197"/>
      <c r="S10" s="197"/>
      <c r="T10" s="197"/>
      <c r="U10" s="197"/>
      <c r="V10" s="197"/>
      <c r="W10" s="197"/>
      <c r="X10" s="197"/>
      <c r="Y10" s="197"/>
      <c r="Z10" s="197"/>
      <c r="AA10" s="197"/>
      <c r="AB10" s="335"/>
      <c r="AC10" s="335"/>
      <c r="AD10" s="335"/>
      <c r="AE10" s="335"/>
      <c r="AF10" s="335"/>
      <c r="AG10" s="335"/>
      <c r="AH10" s="335"/>
      <c r="AI10" s="335"/>
      <c r="AJ10" s="335"/>
      <c r="AK10" s="335"/>
      <c r="AL10" s="335"/>
      <c r="AM10" s="335"/>
      <c r="AN10" s="335"/>
      <c r="AO10" s="335"/>
      <c r="AP10" s="335"/>
      <c r="AQ10" s="335"/>
      <c r="AR10" s="335"/>
      <c r="AS10" s="335"/>
    </row>
    <row r="11" spans="1:45" ht="18.75" customHeight="1">
      <c r="A11" s="177" t="s">
        <v>634</v>
      </c>
      <c r="B11" s="176">
        <f>'10E Entry'!P19</f>
        <v>0</v>
      </c>
      <c r="C11" s="176">
        <f>'10E Entry'!H56</f>
        <v>0</v>
      </c>
      <c r="D11" s="176">
        <f t="shared" si="1"/>
        <v>0</v>
      </c>
      <c r="E11" s="176">
        <f>R56</f>
        <v>0</v>
      </c>
      <c r="F11" s="176">
        <f>AA56</f>
        <v>0</v>
      </c>
      <c r="G11" s="176">
        <f t="shared" si="0"/>
        <v>0</v>
      </c>
      <c r="H11" s="371"/>
      <c r="I11" s="197"/>
      <c r="J11" s="197"/>
      <c r="K11" s="197"/>
      <c r="L11" s="197"/>
      <c r="M11" s="197"/>
      <c r="N11" s="358"/>
      <c r="O11" s="197"/>
      <c r="P11" s="197"/>
      <c r="Q11" s="197"/>
      <c r="R11" s="197"/>
      <c r="S11" s="197"/>
      <c r="T11" s="197"/>
      <c r="U11" s="197"/>
      <c r="V11" s="197"/>
      <c r="W11" s="197"/>
      <c r="X11" s="197"/>
      <c r="Y11" s="197"/>
      <c r="Z11" s="197"/>
      <c r="AA11" s="197"/>
      <c r="AB11" s="335"/>
      <c r="AC11" s="335"/>
      <c r="AD11" s="335"/>
      <c r="AE11" s="335"/>
      <c r="AF11" s="335"/>
      <c r="AG11" s="335"/>
      <c r="AH11" s="335"/>
      <c r="AI11" s="335"/>
      <c r="AJ11" s="335"/>
      <c r="AK11" s="335"/>
      <c r="AL11" s="335"/>
      <c r="AM11" s="335"/>
      <c r="AN11" s="335"/>
      <c r="AO11" s="335"/>
      <c r="AP11" s="335"/>
      <c r="AQ11" s="335"/>
      <c r="AR11" s="335"/>
      <c r="AS11" s="335"/>
    </row>
    <row r="12" spans="1:45" s="43" customFormat="1" ht="18.75" customHeight="1">
      <c r="A12" s="177" t="s">
        <v>519</v>
      </c>
      <c r="B12" s="176">
        <f>'10E Entry'!P21</f>
        <v>0</v>
      </c>
      <c r="C12" s="176">
        <f>'10E Entry'!I56</f>
        <v>0</v>
      </c>
      <c r="D12" s="176">
        <f t="shared" si="1"/>
        <v>0</v>
      </c>
      <c r="E12" s="176">
        <f>L69</f>
        <v>0</v>
      </c>
      <c r="F12" s="176">
        <f>AB56</f>
        <v>0</v>
      </c>
      <c r="G12" s="176">
        <f t="shared" si="0"/>
        <v>0</v>
      </c>
      <c r="H12" s="371"/>
      <c r="I12" s="197"/>
      <c r="J12" s="197"/>
      <c r="K12" s="197"/>
      <c r="L12" s="197"/>
      <c r="M12" s="197"/>
      <c r="N12" s="358"/>
      <c r="O12" s="197"/>
      <c r="P12" s="197"/>
      <c r="Q12" s="197"/>
      <c r="R12" s="197"/>
      <c r="S12" s="197"/>
      <c r="T12" s="197"/>
      <c r="U12" s="197"/>
      <c r="V12" s="197"/>
      <c r="W12" s="197"/>
      <c r="X12" s="197"/>
      <c r="Y12" s="197"/>
      <c r="Z12" s="197"/>
      <c r="AA12" s="197"/>
      <c r="AB12" s="335"/>
      <c r="AC12" s="335"/>
      <c r="AD12" s="335"/>
      <c r="AE12" s="335"/>
      <c r="AF12" s="335"/>
      <c r="AG12" s="335"/>
      <c r="AH12" s="335"/>
      <c r="AI12" s="335"/>
      <c r="AJ12" s="335"/>
      <c r="AK12" s="335"/>
      <c r="AL12" s="335"/>
      <c r="AM12" s="335"/>
      <c r="AN12" s="335"/>
      <c r="AO12" s="335"/>
      <c r="AP12" s="335"/>
      <c r="AQ12" s="335"/>
      <c r="AR12" s="335"/>
      <c r="AS12" s="335"/>
    </row>
    <row r="13" spans="1:45" s="43" customFormat="1" ht="18.75" customHeight="1">
      <c r="A13" s="177" t="s">
        <v>699</v>
      </c>
      <c r="B13" s="176">
        <f>'10E Entry'!P24</f>
        <v>0</v>
      </c>
      <c r="C13" s="176">
        <f>'10E Entry'!J56</f>
        <v>0</v>
      </c>
      <c r="D13" s="176">
        <f t="shared" si="1"/>
        <v>0</v>
      </c>
      <c r="E13" s="176">
        <f>M69</f>
        <v>0</v>
      </c>
      <c r="F13" s="176">
        <f>AB26</f>
        <v>0</v>
      </c>
      <c r="G13" s="176">
        <f t="shared" si="0"/>
        <v>0</v>
      </c>
      <c r="H13" s="371"/>
      <c r="I13" s="197"/>
      <c r="J13" s="197"/>
      <c r="K13" s="197"/>
      <c r="L13" s="197"/>
      <c r="M13" s="197"/>
      <c r="N13" s="358"/>
      <c r="O13" s="197"/>
      <c r="P13" s="197"/>
      <c r="Q13" s="197"/>
      <c r="R13" s="197"/>
      <c r="S13" s="197"/>
      <c r="T13" s="197"/>
      <c r="U13" s="197"/>
      <c r="V13" s="197"/>
      <c r="W13" s="197"/>
      <c r="X13" s="197"/>
      <c r="Y13" s="197"/>
      <c r="Z13" s="197"/>
      <c r="AA13" s="197"/>
      <c r="AB13" s="335"/>
      <c r="AC13" s="335"/>
      <c r="AD13" s="335"/>
      <c r="AE13" s="335"/>
      <c r="AF13" s="335"/>
      <c r="AG13" s="335"/>
      <c r="AH13" s="335"/>
      <c r="AI13" s="335"/>
      <c r="AJ13" s="335"/>
      <c r="AK13" s="335"/>
      <c r="AL13" s="335"/>
      <c r="AM13" s="335"/>
      <c r="AN13" s="335"/>
      <c r="AO13" s="335"/>
      <c r="AP13" s="335"/>
      <c r="AQ13" s="335"/>
      <c r="AR13" s="335"/>
      <c r="AS13" s="335"/>
    </row>
    <row r="14" spans="1:45" s="43" customFormat="1" ht="18.75" customHeight="1">
      <c r="A14" s="177" t="s">
        <v>735</v>
      </c>
      <c r="B14" s="176">
        <f>'10E Entry'!P26</f>
        <v>0</v>
      </c>
      <c r="C14" s="176">
        <f>'10E Entry'!K56</f>
        <v>0</v>
      </c>
      <c r="D14" s="176">
        <f t="shared" si="1"/>
        <v>0</v>
      </c>
      <c r="E14" s="176">
        <f>N69</f>
        <v>0</v>
      </c>
      <c r="F14" s="176">
        <f>AC26</f>
        <v>0</v>
      </c>
      <c r="G14" s="176">
        <f t="shared" si="0"/>
        <v>0</v>
      </c>
      <c r="H14" s="371"/>
      <c r="I14" s="197"/>
      <c r="J14" s="197"/>
      <c r="K14" s="197"/>
      <c r="L14" s="197"/>
      <c r="M14" s="197"/>
      <c r="N14" s="358"/>
      <c r="O14" s="197"/>
      <c r="P14" s="197"/>
      <c r="Q14" s="197"/>
      <c r="R14" s="197"/>
      <c r="S14" s="197"/>
      <c r="T14" s="197"/>
      <c r="U14" s="197"/>
      <c r="V14" s="197"/>
      <c r="W14" s="197"/>
      <c r="X14" s="197"/>
      <c r="Y14" s="197"/>
      <c r="Z14" s="197"/>
      <c r="AA14" s="197"/>
      <c r="AB14" s="335"/>
      <c r="AC14" s="335"/>
      <c r="AD14" s="335"/>
      <c r="AE14" s="335"/>
      <c r="AF14" s="335"/>
      <c r="AG14" s="335"/>
      <c r="AH14" s="335"/>
      <c r="AI14" s="335"/>
      <c r="AJ14" s="335"/>
      <c r="AK14" s="335"/>
      <c r="AL14" s="335"/>
      <c r="AM14" s="335"/>
      <c r="AN14" s="335"/>
      <c r="AO14" s="335"/>
      <c r="AP14" s="335"/>
      <c r="AQ14" s="335"/>
      <c r="AR14" s="335"/>
      <c r="AS14" s="335"/>
    </row>
    <row r="15" spans="1:45" s="43" customFormat="1" ht="18.75" customHeight="1">
      <c r="A15" s="177" t="s">
        <v>743</v>
      </c>
      <c r="B15" s="176">
        <f>'10E Entry'!P28</f>
        <v>0</v>
      </c>
      <c r="C15" s="176">
        <f>'10E Entry'!L56</f>
        <v>0</v>
      </c>
      <c r="D15" s="176">
        <f t="shared" si="1"/>
        <v>0</v>
      </c>
      <c r="E15" s="176">
        <f>O69</f>
        <v>0</v>
      </c>
      <c r="F15" s="176">
        <f>AD26</f>
        <v>0</v>
      </c>
      <c r="G15" s="176">
        <f t="shared" si="0"/>
        <v>0</v>
      </c>
      <c r="H15" s="371"/>
      <c r="I15" s="197"/>
      <c r="J15" s="197"/>
      <c r="K15" s="197"/>
      <c r="L15" s="197"/>
      <c r="M15" s="197"/>
      <c r="N15" s="358"/>
      <c r="O15" s="197"/>
      <c r="P15" s="197"/>
      <c r="Q15" s="197"/>
      <c r="R15" s="197"/>
      <c r="S15" s="197"/>
      <c r="T15" s="197"/>
      <c r="U15" s="197"/>
      <c r="V15" s="197"/>
      <c r="W15" s="197"/>
      <c r="X15" s="197"/>
      <c r="Y15" s="197"/>
      <c r="Z15" s="197"/>
      <c r="AA15" s="197"/>
      <c r="AB15" s="335"/>
      <c r="AC15" s="335"/>
      <c r="AD15" s="335"/>
      <c r="AE15" s="335"/>
      <c r="AF15" s="335"/>
      <c r="AG15" s="335"/>
      <c r="AH15" s="335"/>
      <c r="AI15" s="335"/>
      <c r="AJ15" s="335"/>
      <c r="AK15" s="335"/>
      <c r="AL15" s="335"/>
      <c r="AM15" s="335"/>
      <c r="AN15" s="335"/>
      <c r="AO15" s="335"/>
      <c r="AP15" s="335"/>
      <c r="AQ15" s="335"/>
      <c r="AR15" s="335"/>
      <c r="AS15" s="335"/>
    </row>
    <row r="16" spans="1:45" ht="18.75">
      <c r="A16" s="1173" t="s">
        <v>3</v>
      </c>
      <c r="B16" s="1173"/>
      <c r="C16" s="178">
        <f>SUM(C5:C15)</f>
        <v>0</v>
      </c>
      <c r="D16" s="178">
        <f>SUM(D5:D15)</f>
        <v>0</v>
      </c>
      <c r="E16" s="179">
        <f>SUM(E5+E6+E7+E8+E9+E10+E11+E12+E13+E14+E15)</f>
        <v>0</v>
      </c>
      <c r="F16" s="179">
        <f>SUM(F5:F15)</f>
        <v>0</v>
      </c>
      <c r="G16" s="179">
        <f>SUM(G5+G6+G7+G8+G9+G10+G11+G12+G13+G14+G15)</f>
        <v>0</v>
      </c>
      <c r="H16" s="371"/>
      <c r="I16" s="197"/>
      <c r="J16" s="197"/>
      <c r="K16" s="197"/>
      <c r="L16" s="1153" t="s">
        <v>635</v>
      </c>
      <c r="M16" s="678"/>
      <c r="N16" s="678"/>
      <c r="O16" s="678"/>
      <c r="P16" s="678"/>
      <c r="Q16" s="678"/>
      <c r="R16" s="217"/>
      <c r="S16" s="197"/>
      <c r="T16" s="1153" t="s">
        <v>636</v>
      </c>
      <c r="U16" s="678"/>
      <c r="V16" s="678"/>
      <c r="W16" s="678"/>
      <c r="X16" s="678"/>
      <c r="Y16" s="678"/>
      <c r="Z16" s="678"/>
      <c r="AA16" s="197"/>
      <c r="AB16" s="335"/>
      <c r="AC16" s="335"/>
      <c r="AD16" s="335"/>
      <c r="AE16" s="335"/>
      <c r="AF16" s="335"/>
      <c r="AG16" s="335"/>
      <c r="AH16" s="335"/>
      <c r="AI16" s="335"/>
      <c r="AJ16" s="335"/>
      <c r="AK16" s="335"/>
      <c r="AL16" s="335"/>
      <c r="AM16" s="335"/>
      <c r="AN16" s="335"/>
      <c r="AO16" s="335"/>
      <c r="AP16" s="335"/>
      <c r="AQ16" s="335"/>
      <c r="AR16" s="335"/>
      <c r="AS16" s="335"/>
    </row>
    <row r="17" spans="1:45" ht="7.5" customHeight="1">
      <c r="A17" s="266"/>
      <c r="B17" s="266"/>
      <c r="C17" s="266"/>
      <c r="D17" s="266"/>
      <c r="E17" s="266"/>
      <c r="F17" s="266"/>
      <c r="G17" s="266"/>
      <c r="H17" s="372"/>
      <c r="I17" s="197"/>
      <c r="J17" s="197"/>
      <c r="K17" s="197"/>
      <c r="L17" s="207" t="s">
        <v>627</v>
      </c>
      <c r="M17" s="207" t="s">
        <v>628</v>
      </c>
      <c r="N17" s="207" t="s">
        <v>629</v>
      </c>
      <c r="O17" s="207" t="s">
        <v>630</v>
      </c>
      <c r="P17" s="207" t="s">
        <v>632</v>
      </c>
      <c r="Q17" s="207" t="s">
        <v>633</v>
      </c>
      <c r="R17" s="207" t="s">
        <v>634</v>
      </c>
      <c r="S17" s="197"/>
      <c r="T17" s="216" t="s">
        <v>627</v>
      </c>
      <c r="U17" s="216" t="s">
        <v>628</v>
      </c>
      <c r="V17" s="216" t="s">
        <v>629</v>
      </c>
      <c r="W17" s="216" t="s">
        <v>630</v>
      </c>
      <c r="X17" s="216" t="s">
        <v>632</v>
      </c>
      <c r="Y17" s="207" t="s">
        <v>633</v>
      </c>
      <c r="Z17" s="207" t="s">
        <v>634</v>
      </c>
      <c r="AA17" s="207" t="s">
        <v>519</v>
      </c>
      <c r="AB17" s="207" t="s">
        <v>699</v>
      </c>
      <c r="AC17" s="359" t="s">
        <v>735</v>
      </c>
      <c r="AD17" s="359" t="s">
        <v>743</v>
      </c>
      <c r="AE17" s="335"/>
      <c r="AF17" s="335"/>
      <c r="AG17" s="335"/>
      <c r="AH17" s="335"/>
      <c r="AI17" s="335"/>
      <c r="AJ17" s="335"/>
      <c r="AK17" s="335"/>
      <c r="AL17" s="335"/>
      <c r="AM17" s="335"/>
      <c r="AN17" s="335"/>
      <c r="AO17" s="335"/>
      <c r="AP17" s="335"/>
      <c r="AQ17" s="335"/>
      <c r="AR17" s="335"/>
      <c r="AS17" s="335"/>
    </row>
    <row r="18" spans="1:45" ht="13.9" customHeight="1">
      <c r="A18" s="1166" t="s">
        <v>676</v>
      </c>
      <c r="B18" s="1166"/>
      <c r="C18" s="1166"/>
      <c r="D18" s="1166"/>
      <c r="E18" s="1166"/>
      <c r="F18" s="1166"/>
      <c r="G18" s="1166"/>
      <c r="H18" s="373"/>
      <c r="I18" s="197"/>
      <c r="J18" s="197"/>
      <c r="K18" s="197"/>
      <c r="L18" s="360" t="s">
        <v>637</v>
      </c>
      <c r="M18" s="360" t="s">
        <v>638</v>
      </c>
      <c r="N18" s="360" t="s">
        <v>639</v>
      </c>
      <c r="O18" s="360" t="s">
        <v>640</v>
      </c>
      <c r="P18" s="360" t="s">
        <v>641</v>
      </c>
      <c r="Q18" s="360" t="s">
        <v>642</v>
      </c>
      <c r="R18" s="360" t="s">
        <v>643</v>
      </c>
      <c r="S18" s="197"/>
      <c r="T18" s="360" t="s">
        <v>644</v>
      </c>
      <c r="U18" s="360" t="s">
        <v>645</v>
      </c>
      <c r="V18" s="360" t="s">
        <v>646</v>
      </c>
      <c r="W18" s="360" t="s">
        <v>647</v>
      </c>
      <c r="X18" s="360" t="s">
        <v>648</v>
      </c>
      <c r="Y18" s="360" t="s">
        <v>649</v>
      </c>
      <c r="Z18" s="360" t="s">
        <v>650</v>
      </c>
      <c r="AA18" s="360" t="s">
        <v>673</v>
      </c>
      <c r="AB18" s="360" t="s">
        <v>723</v>
      </c>
      <c r="AC18" s="359" t="s">
        <v>738</v>
      </c>
      <c r="AD18" s="359" t="s">
        <v>878</v>
      </c>
      <c r="AE18" s="335"/>
      <c r="AF18" s="335"/>
      <c r="AG18" s="335"/>
      <c r="AH18" s="335"/>
      <c r="AI18" s="335"/>
      <c r="AJ18" s="335"/>
      <c r="AK18" s="335"/>
      <c r="AL18" s="335"/>
      <c r="AM18" s="335"/>
      <c r="AN18" s="335"/>
      <c r="AO18" s="335"/>
      <c r="AP18" s="335"/>
      <c r="AQ18" s="335"/>
      <c r="AR18" s="335"/>
      <c r="AS18" s="335"/>
    </row>
    <row r="19" spans="1:45" ht="13.5" customHeight="1">
      <c r="A19" s="1167" t="s">
        <v>677</v>
      </c>
      <c r="B19" s="1167"/>
      <c r="C19" s="1167"/>
      <c r="D19" s="1167"/>
      <c r="E19" s="1167"/>
      <c r="F19" s="1167"/>
      <c r="G19" s="1167"/>
      <c r="H19" s="373"/>
      <c r="I19" s="197"/>
      <c r="J19" s="197"/>
      <c r="K19" s="220">
        <v>0</v>
      </c>
      <c r="L19" s="361">
        <f>IF(B5&lt;160000,0,"")</f>
        <v>0</v>
      </c>
      <c r="M19" s="361">
        <f>IF(B6&lt;160000,0,"")</f>
        <v>0</v>
      </c>
      <c r="N19" s="361">
        <f>IF(B7&lt;180000,0,"")</f>
        <v>0</v>
      </c>
      <c r="O19" s="361">
        <f>IF(B8&lt;200000,0,"")</f>
        <v>0</v>
      </c>
      <c r="P19" s="361">
        <f>IF(B9&lt;200000,0,"")</f>
        <v>0</v>
      </c>
      <c r="Q19" s="361">
        <f>IF(B10&lt;250001,0,"")</f>
        <v>0</v>
      </c>
      <c r="R19" s="361">
        <f>IF(B11&lt;250001,0,"")</f>
        <v>0</v>
      </c>
      <c r="S19" s="220">
        <v>0</v>
      </c>
      <c r="T19" s="361">
        <f>IF(D5&lt;160000,0,"")</f>
        <v>0</v>
      </c>
      <c r="U19" s="361">
        <f>IF(D6&lt;160000,0,"")</f>
        <v>0</v>
      </c>
      <c r="V19" s="361">
        <f>IF(D7&lt;180000,0,"")</f>
        <v>0</v>
      </c>
      <c r="W19" s="361">
        <f>IF(D8&lt;200000,0,"")</f>
        <v>0</v>
      </c>
      <c r="X19" s="361">
        <f>IF(D9&lt;200000,0,"")</f>
        <v>0</v>
      </c>
      <c r="Y19" s="361">
        <f>IF(D10&lt;250001,0,"")</f>
        <v>0</v>
      </c>
      <c r="Z19" s="361">
        <f>IF(D11&lt;250001,0,"")</f>
        <v>0</v>
      </c>
      <c r="AA19" s="361">
        <f>IF(D12&lt;250001,0,"")</f>
        <v>0</v>
      </c>
      <c r="AB19" s="361">
        <f>IF(D13&lt;250001,0,"")</f>
        <v>0</v>
      </c>
      <c r="AC19" s="361">
        <f>IF(D14&lt;250001,0,"")</f>
        <v>0</v>
      </c>
      <c r="AD19" s="361">
        <f>IF(D15&lt;250001,0,"")</f>
        <v>0</v>
      </c>
      <c r="AE19" s="335"/>
      <c r="AF19" s="335"/>
      <c r="AG19" s="335"/>
      <c r="AH19" s="335"/>
      <c r="AI19" s="335"/>
      <c r="AJ19" s="335"/>
      <c r="AK19" s="335"/>
      <c r="AL19" s="335"/>
      <c r="AM19" s="335"/>
      <c r="AN19" s="335"/>
      <c r="AO19" s="335"/>
      <c r="AP19" s="335"/>
      <c r="AQ19" s="335"/>
      <c r="AR19" s="335"/>
      <c r="AS19" s="335"/>
    </row>
    <row r="20" spans="1:45" ht="15.75">
      <c r="A20" s="1168" t="s">
        <v>678</v>
      </c>
      <c r="B20" s="1168"/>
      <c r="C20" s="1168"/>
      <c r="D20" s="1168"/>
      <c r="E20" s="1168"/>
      <c r="F20" s="1168"/>
      <c r="G20" s="1168"/>
      <c r="H20" s="373"/>
      <c r="I20" s="197"/>
      <c r="J20" s="197"/>
      <c r="K20" s="220">
        <v>0.1</v>
      </c>
      <c r="L20" s="359">
        <f>IF(B5&gt;160000,(B5-160000)/10,0)</f>
        <v>0</v>
      </c>
      <c r="M20" s="359">
        <f>IF(B6&gt;160000,(B6-160000)/10,0)</f>
        <v>0</v>
      </c>
      <c r="N20" s="359">
        <f>IF(B7&gt;180000,(B7-180000)/10,0)</f>
        <v>0</v>
      </c>
      <c r="O20" s="359">
        <f>IF(B8&gt;200000,(B8-200000)/10,0)</f>
        <v>0</v>
      </c>
      <c r="P20" s="359">
        <f>IF(B9&gt;200000,(B9-200000)/10,0)</f>
        <v>0</v>
      </c>
      <c r="Q20" s="359">
        <f>IF(B10&gt;250000,(B10-250000)/10,0)</f>
        <v>0</v>
      </c>
      <c r="R20" s="359">
        <f>IF(B11&gt;250000,(B11-250000)/10,0)</f>
        <v>0</v>
      </c>
      <c r="S20" s="220">
        <v>0.1</v>
      </c>
      <c r="T20" s="359">
        <f>IF(D5&gt;160000,(D5-160000)/10,0)</f>
        <v>0</v>
      </c>
      <c r="U20" s="359">
        <f>IF(D6&gt;160000,(D6-160000)/10,0)</f>
        <v>0</v>
      </c>
      <c r="V20" s="359">
        <f>IF(D7&gt;180000,(D7-180000)/10,0)</f>
        <v>0</v>
      </c>
      <c r="W20" s="359">
        <f>IF(D8&gt;200000,(D8-200000)/10,0)</f>
        <v>0</v>
      </c>
      <c r="X20" s="361">
        <f>IF(D9&gt;200000,(D9-200000)/10,0)</f>
        <v>0</v>
      </c>
      <c r="Y20" s="361">
        <f>IF(D10&gt;250000,(D10-250000)/10,0)</f>
        <v>0</v>
      </c>
      <c r="Z20" s="361">
        <f>IF(D11&gt;250000,(D11-250000)/10,0)</f>
        <v>0</v>
      </c>
      <c r="AA20" s="361">
        <f>IF(D12&gt;250000,(D12-250000)/10,0)</f>
        <v>0</v>
      </c>
      <c r="AB20" s="361">
        <f>IF(D13&gt;250000,(D13-250000)/20,0)</f>
        <v>0</v>
      </c>
      <c r="AC20" s="361">
        <f>IF(D14&gt;250000,(D14-250000)/20,0)</f>
        <v>0</v>
      </c>
      <c r="AD20" s="361">
        <f>IF(D15&gt;250000,(D15-250000)/20,0)</f>
        <v>0</v>
      </c>
      <c r="AE20" s="335"/>
      <c r="AF20" s="335"/>
      <c r="AG20" s="335"/>
      <c r="AH20" s="335"/>
      <c r="AI20" s="335"/>
      <c r="AJ20" s="335"/>
      <c r="AK20" s="335"/>
      <c r="AL20" s="335"/>
      <c r="AM20" s="335"/>
      <c r="AN20" s="335"/>
      <c r="AO20" s="335"/>
      <c r="AP20" s="335"/>
      <c r="AQ20" s="335"/>
      <c r="AR20" s="335"/>
      <c r="AS20" s="335"/>
    </row>
    <row r="21" spans="1:45" ht="17.25" customHeight="1">
      <c r="A21" s="190">
        <v>1</v>
      </c>
      <c r="B21" s="1164" t="s">
        <v>679</v>
      </c>
      <c r="C21" s="1164"/>
      <c r="D21" s="1164"/>
      <c r="E21" s="1164"/>
      <c r="F21" s="1169"/>
      <c r="G21" s="1170"/>
      <c r="H21" s="373"/>
      <c r="I21" s="197"/>
      <c r="J21" s="197"/>
      <c r="K21" s="220">
        <v>0.2</v>
      </c>
      <c r="L21" s="207">
        <f>IF(B5&gt;300000,(14000+(B5-300000)/5),0)</f>
        <v>0</v>
      </c>
      <c r="M21" s="207">
        <f>IF(B6&gt;500000,(34000+(B6-500000)/5),0)</f>
        <v>0</v>
      </c>
      <c r="N21" s="207">
        <f>IF(B7&gt;500000,(32000+(B7-500000)/5),0)</f>
        <v>0</v>
      </c>
      <c r="O21" s="207">
        <f>IF(B8&gt;500000,(30000+(B8-500000)/5),0)</f>
        <v>0</v>
      </c>
      <c r="P21" s="207">
        <f>IF(B9&gt;500000,(30000+(B9-500000)/5),0)</f>
        <v>0</v>
      </c>
      <c r="Q21" s="207">
        <f>IF(B10&gt;500000,(25000+(B10-500000)/5),0)</f>
        <v>0</v>
      </c>
      <c r="R21" s="207">
        <f>IF(B11&gt;500000,(25000+(B11-500000)/5),0)</f>
        <v>0</v>
      </c>
      <c r="S21" s="220">
        <v>0.2</v>
      </c>
      <c r="T21" s="207">
        <f>IF(D5&gt;300000,(14000+(D5-300000)/5),0)</f>
        <v>0</v>
      </c>
      <c r="U21" s="207">
        <f>IF(D6&gt;500000,(34000+(D6-500000)/5),0)</f>
        <v>0</v>
      </c>
      <c r="V21" s="207">
        <f>IF(D7&gt;500000,(32000+(D7-500000)/5),0)</f>
        <v>0</v>
      </c>
      <c r="W21" s="207">
        <f>IF(D8&gt;500000,(30000+(D8-500000)/5),0)</f>
        <v>0</v>
      </c>
      <c r="X21" s="361">
        <f>IF(D9&gt;500000,(30000+(D9-500000)/5),0)</f>
        <v>0</v>
      </c>
      <c r="Y21" s="361">
        <f>IF(D10&gt;500000,(25000+(D10-500000)/5),0)</f>
        <v>0</v>
      </c>
      <c r="Z21" s="361">
        <f>IF(D11&gt;500000,(25000+(D11-500000)/5),0)</f>
        <v>0</v>
      </c>
      <c r="AA21" s="361">
        <f>IF(D12&gt;500000,(25000+(D12-500000)/5),0)</f>
        <v>0</v>
      </c>
      <c r="AB21" s="361">
        <f>IF(D13&gt;500000,(12500+(D13-500000)/5),0)</f>
        <v>0</v>
      </c>
      <c r="AC21" s="361">
        <f>IF(D14&gt;500000,(12500+(D14-500000)/5),0)</f>
        <v>0</v>
      </c>
      <c r="AD21" s="361">
        <f>IF(D15&gt;500000,(12500+(D15-500000)/5),0)</f>
        <v>0</v>
      </c>
      <c r="AE21" s="335"/>
      <c r="AF21" s="335"/>
      <c r="AG21" s="335"/>
      <c r="AH21" s="335"/>
      <c r="AI21" s="335"/>
      <c r="AJ21" s="335"/>
      <c r="AK21" s="335"/>
      <c r="AL21" s="335"/>
      <c r="AM21" s="335"/>
      <c r="AN21" s="335"/>
      <c r="AO21" s="335"/>
      <c r="AP21" s="335"/>
      <c r="AQ21" s="335"/>
      <c r="AR21" s="335"/>
      <c r="AS21" s="335"/>
    </row>
    <row r="22" spans="1:45" ht="17.25" customHeight="1">
      <c r="A22" s="191"/>
      <c r="B22" s="1150" t="s">
        <v>680</v>
      </c>
      <c r="C22" s="1150"/>
      <c r="D22" s="1150"/>
      <c r="E22" s="1150"/>
      <c r="F22" s="1149">
        <f>F25-F23</f>
        <v>0</v>
      </c>
      <c r="G22" s="1146"/>
      <c r="H22" s="373"/>
      <c r="I22" s="197"/>
      <c r="J22" s="197"/>
      <c r="K22" s="220">
        <v>0.3</v>
      </c>
      <c r="L22" s="207">
        <f>IF(B5&gt;500000,54000+((B5-500000)*30/100),0)</f>
        <v>0</v>
      </c>
      <c r="M22" s="207">
        <f>IF(B6&gt;800000,94000+((B6-800000)*30/100),0)</f>
        <v>0</v>
      </c>
      <c r="N22" s="207">
        <f>IF(B7&gt;800000,92000+((B7-800000)*30/100),0)</f>
        <v>0</v>
      </c>
      <c r="O22" s="207">
        <f>IF(B8&gt;1000000,130000+((B8-1000000)*30/100),0)</f>
        <v>0</v>
      </c>
      <c r="P22" s="207">
        <f>IF(B9&gt;1000000,130000+((B9-1000000)*30/100),0)</f>
        <v>0</v>
      </c>
      <c r="Q22" s="207">
        <f>IF(B10&gt;1000000,125000+((B10-1000000)*30/100),0)</f>
        <v>0</v>
      </c>
      <c r="R22" s="207">
        <f>IF(B11&gt;1000000,125000+((B11-1000000)*30/100),0)</f>
        <v>0</v>
      </c>
      <c r="S22" s="220">
        <v>0.3</v>
      </c>
      <c r="T22" s="207">
        <f>IF(D5&gt;500000,54000+((D5-500000)*30/100),0)</f>
        <v>0</v>
      </c>
      <c r="U22" s="207">
        <f>IF(D6&gt;800000,94000+((D6-800000)*30/100),0)</f>
        <v>0</v>
      </c>
      <c r="V22" s="207">
        <f>IF(D7&gt;800000,92000+((D7-800000)*30/100),0)</f>
        <v>0</v>
      </c>
      <c r="W22" s="207">
        <f>IF(D8&gt;1000000,130000+((D8-1000000)*30/100),0)</f>
        <v>0</v>
      </c>
      <c r="X22" s="361">
        <f>IF(D9&gt;1000000,130000+((D9-1000000)*30/100),0)</f>
        <v>0</v>
      </c>
      <c r="Y22" s="361">
        <f>IF(D10&gt;1000000,125000+((D10-1000000)*30/100),0)</f>
        <v>0</v>
      </c>
      <c r="Z22" s="361">
        <f>IF(D11&gt;1000000,125000+((D11-1000000)*30/100),0)</f>
        <v>0</v>
      </c>
      <c r="AA22" s="361">
        <f>IF(D12&gt;1000000,125000+((D12-1000000)*30/100),0)</f>
        <v>0</v>
      </c>
      <c r="AB22" s="361">
        <f>IF(D13&gt;1000000,112500+((D13-1000000)*30/100),0)</f>
        <v>0</v>
      </c>
      <c r="AC22" s="361">
        <f>IF(D14&gt;1000000,112500+((D14-1000000)*30/100),0)</f>
        <v>0</v>
      </c>
      <c r="AD22" s="361">
        <f>IF(D15&gt;1000000,112500+((D15-1000000)*30/100),0)</f>
        <v>0</v>
      </c>
      <c r="AE22" s="335"/>
      <c r="AF22" s="335"/>
      <c r="AG22" s="335"/>
      <c r="AH22" s="335"/>
      <c r="AI22" s="335"/>
      <c r="AJ22" s="335"/>
      <c r="AK22" s="335"/>
      <c r="AL22" s="335"/>
      <c r="AM22" s="335"/>
      <c r="AN22" s="335"/>
      <c r="AO22" s="335"/>
      <c r="AP22" s="335"/>
      <c r="AQ22" s="335"/>
      <c r="AR22" s="335"/>
      <c r="AS22" s="335"/>
    </row>
    <row r="23" spans="1:45" ht="19.5" customHeight="1">
      <c r="A23" s="192">
        <v>2</v>
      </c>
      <c r="B23" s="1148" t="s">
        <v>681</v>
      </c>
      <c r="C23" s="1148"/>
      <c r="D23" s="1148"/>
      <c r="E23" s="1148"/>
      <c r="F23" s="1143">
        <f>C16</f>
        <v>0</v>
      </c>
      <c r="G23" s="1144"/>
      <c r="H23" s="373"/>
      <c r="I23" s="197"/>
      <c r="J23" s="197"/>
      <c r="K23" s="197" t="s">
        <v>651</v>
      </c>
      <c r="L23" s="207">
        <f t="shared" ref="L23:R23" si="2">MAX(L19,L20,L21,L22)</f>
        <v>0</v>
      </c>
      <c r="M23" s="207">
        <f t="shared" si="2"/>
        <v>0</v>
      </c>
      <c r="N23" s="207">
        <f t="shared" si="2"/>
        <v>0</v>
      </c>
      <c r="O23" s="207">
        <f t="shared" si="2"/>
        <v>0</v>
      </c>
      <c r="P23" s="207">
        <f t="shared" si="2"/>
        <v>0</v>
      </c>
      <c r="Q23" s="207">
        <f t="shared" si="2"/>
        <v>0</v>
      </c>
      <c r="R23" s="207">
        <f t="shared" si="2"/>
        <v>0</v>
      </c>
      <c r="S23" s="197" t="s">
        <v>651</v>
      </c>
      <c r="T23" s="207">
        <f t="shared" ref="T23:Z23" si="3">MAX(T19,T20,T21,T22)</f>
        <v>0</v>
      </c>
      <c r="U23" s="207">
        <f t="shared" si="3"/>
        <v>0</v>
      </c>
      <c r="V23" s="207">
        <f t="shared" si="3"/>
        <v>0</v>
      </c>
      <c r="W23" s="207">
        <f t="shared" si="3"/>
        <v>0</v>
      </c>
      <c r="X23" s="361">
        <f t="shared" si="3"/>
        <v>0</v>
      </c>
      <c r="Y23" s="361">
        <f t="shared" si="3"/>
        <v>0</v>
      </c>
      <c r="Z23" s="361">
        <f t="shared" si="3"/>
        <v>0</v>
      </c>
      <c r="AA23" s="361">
        <f t="shared" ref="AA23:AD23" si="4">MAX(AA19,AA20,AA21,AA22)</f>
        <v>0</v>
      </c>
      <c r="AB23" s="361">
        <f t="shared" si="4"/>
        <v>0</v>
      </c>
      <c r="AC23" s="361">
        <f t="shared" si="4"/>
        <v>0</v>
      </c>
      <c r="AD23" s="361">
        <f t="shared" si="4"/>
        <v>0</v>
      </c>
      <c r="AE23" s="335"/>
      <c r="AF23" s="335"/>
      <c r="AG23" s="335"/>
      <c r="AH23" s="335"/>
      <c r="AI23" s="335"/>
      <c r="AJ23" s="335"/>
      <c r="AK23" s="335"/>
      <c r="AL23" s="335"/>
      <c r="AM23" s="335"/>
      <c r="AN23" s="335"/>
      <c r="AO23" s="335"/>
      <c r="AP23" s="335"/>
      <c r="AQ23" s="335"/>
      <c r="AR23" s="335"/>
      <c r="AS23" s="335"/>
    </row>
    <row r="24" spans="1:45" ht="17.25" customHeight="1">
      <c r="A24" s="190">
        <v>3</v>
      </c>
      <c r="B24" s="195" t="s">
        <v>682</v>
      </c>
      <c r="C24" s="195"/>
      <c r="D24" s="195"/>
      <c r="E24" s="195"/>
      <c r="F24" s="193"/>
      <c r="G24" s="194"/>
      <c r="H24" s="373"/>
      <c r="I24" s="197"/>
      <c r="J24" s="197"/>
      <c r="K24" s="197" t="s">
        <v>652</v>
      </c>
      <c r="L24" s="207">
        <f>L23*3/100</f>
        <v>0</v>
      </c>
      <c r="M24" s="207">
        <f>M23*3/100</f>
        <v>0</v>
      </c>
      <c r="N24" s="207">
        <f>N23*3/100</f>
        <v>0</v>
      </c>
      <c r="O24" s="207">
        <f>O23*3/100</f>
        <v>0</v>
      </c>
      <c r="P24" s="207">
        <f>P29*3/100</f>
        <v>0</v>
      </c>
      <c r="Q24" s="207">
        <f>Q29*3/100</f>
        <v>0</v>
      </c>
      <c r="R24" s="207">
        <f>R29*3/100</f>
        <v>0</v>
      </c>
      <c r="S24" s="197" t="s">
        <v>652</v>
      </c>
      <c r="T24" s="207">
        <f>T23*3/100</f>
        <v>0</v>
      </c>
      <c r="U24" s="207">
        <f>U23*3/100</f>
        <v>0</v>
      </c>
      <c r="V24" s="207">
        <f>V23*3/100</f>
        <v>0</v>
      </c>
      <c r="W24" s="207">
        <f>W23*3/100</f>
        <v>0</v>
      </c>
      <c r="X24" s="361">
        <f>X29*3/100</f>
        <v>0</v>
      </c>
      <c r="Y24" s="361">
        <f>Y29*3/100</f>
        <v>0</v>
      </c>
      <c r="Z24" s="361">
        <f>Z29*3/100</f>
        <v>0</v>
      </c>
      <c r="AA24" s="361">
        <f>AA29*3/100</f>
        <v>0</v>
      </c>
      <c r="AB24" s="361">
        <f>AB29*3/100</f>
        <v>0</v>
      </c>
      <c r="AC24" s="361">
        <f>AC29*4/100</f>
        <v>0</v>
      </c>
      <c r="AD24" s="361">
        <f>AD29*4/100</f>
        <v>0</v>
      </c>
      <c r="AE24" s="335"/>
      <c r="AF24" s="335"/>
      <c r="AG24" s="335"/>
      <c r="AH24" s="335"/>
      <c r="AI24" s="335"/>
      <c r="AJ24" s="335"/>
      <c r="AK24" s="335"/>
      <c r="AL24" s="335"/>
      <c r="AM24" s="335"/>
      <c r="AN24" s="335"/>
      <c r="AO24" s="335"/>
      <c r="AP24" s="335"/>
      <c r="AQ24" s="335"/>
      <c r="AR24" s="335"/>
      <c r="AS24" s="335"/>
    </row>
    <row r="25" spans="1:45" ht="17.25" customHeight="1">
      <c r="A25" s="191"/>
      <c r="B25" s="1150" t="s">
        <v>683</v>
      </c>
      <c r="C25" s="1150"/>
      <c r="D25" s="1150"/>
      <c r="E25" s="1150"/>
      <c r="F25" s="1149">
        <f>'Anticip-Statement'!M40-0</f>
        <v>0</v>
      </c>
      <c r="G25" s="1146"/>
      <c r="H25" s="373"/>
      <c r="I25" s="197"/>
      <c r="J25" s="197"/>
      <c r="K25" s="228" t="s">
        <v>653</v>
      </c>
      <c r="L25" s="207">
        <f t="shared" ref="L25:R25" si="5">MROUND(L24,1)</f>
        <v>0</v>
      </c>
      <c r="M25" s="207">
        <f t="shared" si="5"/>
        <v>0</v>
      </c>
      <c r="N25" s="207">
        <f t="shared" si="5"/>
        <v>0</v>
      </c>
      <c r="O25" s="207">
        <f t="shared" si="5"/>
        <v>0</v>
      </c>
      <c r="P25" s="207">
        <f t="shared" si="5"/>
        <v>0</v>
      </c>
      <c r="Q25" s="207">
        <f t="shared" si="5"/>
        <v>0</v>
      </c>
      <c r="R25" s="207">
        <f t="shared" si="5"/>
        <v>0</v>
      </c>
      <c r="S25" s="228" t="s">
        <v>653</v>
      </c>
      <c r="T25" s="207">
        <f t="shared" ref="T25:Z25" si="6">MROUND(T24,1)</f>
        <v>0</v>
      </c>
      <c r="U25" s="207">
        <f t="shared" si="6"/>
        <v>0</v>
      </c>
      <c r="V25" s="207">
        <f t="shared" si="6"/>
        <v>0</v>
      </c>
      <c r="W25" s="207">
        <f t="shared" si="6"/>
        <v>0</v>
      </c>
      <c r="X25" s="361">
        <f t="shared" si="6"/>
        <v>0</v>
      </c>
      <c r="Y25" s="361">
        <f t="shared" si="6"/>
        <v>0</v>
      </c>
      <c r="Z25" s="361">
        <f t="shared" si="6"/>
        <v>0</v>
      </c>
      <c r="AA25" s="361">
        <f t="shared" ref="AA25:AD25" si="7">MROUND(AA24,1)</f>
        <v>0</v>
      </c>
      <c r="AB25" s="361">
        <f t="shared" si="7"/>
        <v>0</v>
      </c>
      <c r="AC25" s="361">
        <f t="shared" si="7"/>
        <v>0</v>
      </c>
      <c r="AD25" s="361">
        <f t="shared" si="7"/>
        <v>0</v>
      </c>
      <c r="AE25" s="335"/>
      <c r="AF25" s="335"/>
      <c r="AG25" s="335"/>
      <c r="AH25" s="335"/>
      <c r="AI25" s="335"/>
      <c r="AJ25" s="335"/>
      <c r="AK25" s="335"/>
      <c r="AL25" s="335"/>
      <c r="AM25" s="335"/>
      <c r="AN25" s="335"/>
      <c r="AO25" s="335"/>
      <c r="AP25" s="335"/>
      <c r="AQ25" s="335"/>
      <c r="AR25" s="335"/>
      <c r="AS25" s="335"/>
    </row>
    <row r="26" spans="1:45" ht="19.5" customHeight="1">
      <c r="A26" s="192">
        <v>4</v>
      </c>
      <c r="B26" s="1148" t="s">
        <v>684</v>
      </c>
      <c r="C26" s="1148"/>
      <c r="D26" s="1148"/>
      <c r="E26" s="1148"/>
      <c r="F26" s="1143">
        <f>Y65</f>
        <v>0</v>
      </c>
      <c r="G26" s="1144"/>
      <c r="H26" s="373"/>
      <c r="I26" s="197"/>
      <c r="J26" s="197"/>
      <c r="K26" s="362" t="s">
        <v>654</v>
      </c>
      <c r="L26" s="207">
        <f>L27+L25</f>
        <v>0</v>
      </c>
      <c r="M26" s="207">
        <f>M27+M25</f>
        <v>0</v>
      </c>
      <c r="N26" s="207">
        <f>N27+N25</f>
        <v>0</v>
      </c>
      <c r="O26" s="207">
        <f>O27+O25</f>
        <v>0</v>
      </c>
      <c r="P26" s="207">
        <f>P29+P25</f>
        <v>0</v>
      </c>
      <c r="Q26" s="207">
        <f>Q29+Q25</f>
        <v>0</v>
      </c>
      <c r="R26" s="207">
        <f>R29+R25</f>
        <v>0</v>
      </c>
      <c r="S26" s="362" t="s">
        <v>654</v>
      </c>
      <c r="T26" s="243">
        <f>T27+T25</f>
        <v>0</v>
      </c>
      <c r="U26" s="243">
        <f>U27+U25</f>
        <v>0</v>
      </c>
      <c r="V26" s="243">
        <f>V27+V25</f>
        <v>0</v>
      </c>
      <c r="W26" s="243">
        <f>W27+W25</f>
        <v>0</v>
      </c>
      <c r="X26" s="363">
        <f t="shared" ref="X26:AD26" si="8">X29+X25</f>
        <v>0</v>
      </c>
      <c r="Y26" s="363">
        <f t="shared" si="8"/>
        <v>0</v>
      </c>
      <c r="Z26" s="363">
        <f t="shared" si="8"/>
        <v>0</v>
      </c>
      <c r="AA26" s="363">
        <f t="shared" si="8"/>
        <v>0</v>
      </c>
      <c r="AB26" s="363">
        <f t="shared" si="8"/>
        <v>0</v>
      </c>
      <c r="AC26" s="363">
        <f t="shared" si="8"/>
        <v>0</v>
      </c>
      <c r="AD26" s="363">
        <f t="shared" si="8"/>
        <v>0</v>
      </c>
      <c r="AE26" s="335"/>
      <c r="AF26" s="335"/>
      <c r="AG26" s="335"/>
      <c r="AH26" s="335"/>
      <c r="AI26" s="335"/>
      <c r="AJ26" s="335"/>
      <c r="AK26" s="335"/>
      <c r="AL26" s="335"/>
      <c r="AM26" s="335"/>
      <c r="AN26" s="335"/>
      <c r="AO26" s="335"/>
      <c r="AP26" s="335"/>
      <c r="AQ26" s="335"/>
      <c r="AR26" s="335"/>
      <c r="AS26" s="335"/>
    </row>
    <row r="27" spans="1:45" ht="19.5" customHeight="1">
      <c r="A27" s="192">
        <v>5</v>
      </c>
      <c r="B27" s="1148" t="s">
        <v>685</v>
      </c>
      <c r="C27" s="1148"/>
      <c r="D27" s="1148"/>
      <c r="E27" s="1148"/>
      <c r="F27" s="1143">
        <f>X65</f>
        <v>0</v>
      </c>
      <c r="G27" s="1144"/>
      <c r="H27" s="373"/>
      <c r="I27" s="197"/>
      <c r="J27" s="197"/>
      <c r="K27" s="197" t="s">
        <v>655</v>
      </c>
      <c r="L27" s="207">
        <f>MROUND(L23,1)</f>
        <v>0</v>
      </c>
      <c r="M27" s="207">
        <f t="shared" ref="M27:P27" si="9">MROUND(M23,1)</f>
        <v>0</v>
      </c>
      <c r="N27" s="207">
        <f t="shared" si="9"/>
        <v>0</v>
      </c>
      <c r="O27" s="207">
        <f t="shared" si="9"/>
        <v>0</v>
      </c>
      <c r="P27" s="207">
        <f t="shared" si="9"/>
        <v>0</v>
      </c>
      <c r="Q27" s="207">
        <f>MROUND(Q23,1)</f>
        <v>0</v>
      </c>
      <c r="R27" s="207">
        <f>MROUND(R23,1)</f>
        <v>0</v>
      </c>
      <c r="S27" s="197" t="s">
        <v>655</v>
      </c>
      <c r="T27" s="207">
        <f>MROUND(T23,1)</f>
        <v>0</v>
      </c>
      <c r="U27" s="207">
        <f t="shared" ref="U27:W27" si="10">MROUND(U23,1)</f>
        <v>0</v>
      </c>
      <c r="V27" s="207">
        <f t="shared" si="10"/>
        <v>0</v>
      </c>
      <c r="W27" s="207">
        <f t="shared" si="10"/>
        <v>0</v>
      </c>
      <c r="X27" s="361">
        <f t="shared" ref="X27:AD27" si="11">MROUND(X23,1)</f>
        <v>0</v>
      </c>
      <c r="Y27" s="361">
        <f t="shared" si="11"/>
        <v>0</v>
      </c>
      <c r="Z27" s="361">
        <f t="shared" si="11"/>
        <v>0</v>
      </c>
      <c r="AA27" s="361">
        <f t="shared" si="11"/>
        <v>0</v>
      </c>
      <c r="AB27" s="361">
        <f t="shared" si="11"/>
        <v>0</v>
      </c>
      <c r="AC27" s="361">
        <f t="shared" si="11"/>
        <v>0</v>
      </c>
      <c r="AD27" s="361">
        <f t="shared" si="11"/>
        <v>0</v>
      </c>
      <c r="AE27" s="335"/>
      <c r="AF27" s="335"/>
      <c r="AG27" s="335"/>
      <c r="AH27" s="335"/>
      <c r="AI27" s="335"/>
      <c r="AJ27" s="335"/>
      <c r="AK27" s="335"/>
      <c r="AL27" s="335"/>
      <c r="AM27" s="335"/>
      <c r="AN27" s="335"/>
      <c r="AO27" s="335"/>
      <c r="AP27" s="335"/>
      <c r="AQ27" s="335"/>
      <c r="AR27" s="335"/>
      <c r="AS27" s="335"/>
    </row>
    <row r="28" spans="1:45" ht="17.25" customHeight="1">
      <c r="A28" s="190">
        <v>6</v>
      </c>
      <c r="B28" s="195" t="s">
        <v>686</v>
      </c>
      <c r="C28" s="195"/>
      <c r="D28" s="195"/>
      <c r="E28" s="195"/>
      <c r="F28" s="193"/>
      <c r="G28" s="194"/>
      <c r="H28" s="373"/>
      <c r="I28" s="197"/>
      <c r="J28" s="197"/>
      <c r="K28" s="197" t="s">
        <v>208</v>
      </c>
      <c r="L28" s="207"/>
      <c r="M28" s="207"/>
      <c r="N28" s="207"/>
      <c r="O28" s="207"/>
      <c r="P28" s="207">
        <f>IF(P27&lt;2000,P27,2000)</f>
        <v>0</v>
      </c>
      <c r="Q28" s="207">
        <f>IF(Q27&lt;2000,Q27,2000)</f>
        <v>0</v>
      </c>
      <c r="R28" s="207">
        <f>IF(R27&lt;2000,R27,2000)</f>
        <v>0</v>
      </c>
      <c r="S28" s="197"/>
      <c r="T28" s="207"/>
      <c r="U28" s="207"/>
      <c r="V28" s="207"/>
      <c r="W28" s="207"/>
      <c r="X28" s="361">
        <f>IF(X27&lt;2000,X27,2000)</f>
        <v>0</v>
      </c>
      <c r="Y28" s="361">
        <f>IF(Y27&lt;2000,Y27,2000)</f>
        <v>0</v>
      </c>
      <c r="Z28" s="361">
        <f>IF(Z27&lt;2000,Z27,2000)</f>
        <v>0</v>
      </c>
      <c r="AA28" s="361">
        <f>IF(AA27&lt;5000,AA27,5000)</f>
        <v>0</v>
      </c>
      <c r="AB28" s="361">
        <f>IF(AB27&lt;2500,AB27,2500)</f>
        <v>0</v>
      </c>
      <c r="AC28" s="361">
        <f>IF(AC27&lt;2500,AC27,2500)</f>
        <v>0</v>
      </c>
      <c r="AD28" s="361">
        <f>IF(AD27&lt;12500,AD27,12500)</f>
        <v>0</v>
      </c>
      <c r="AE28" s="335"/>
      <c r="AF28" s="335"/>
      <c r="AG28" s="335"/>
      <c r="AH28" s="335"/>
      <c r="AI28" s="335"/>
      <c r="AJ28" s="335"/>
      <c r="AK28" s="335"/>
      <c r="AL28" s="335"/>
      <c r="AM28" s="335"/>
      <c r="AN28" s="335"/>
      <c r="AO28" s="335"/>
      <c r="AP28" s="335"/>
      <c r="AQ28" s="335"/>
      <c r="AR28" s="335"/>
      <c r="AS28" s="335"/>
    </row>
    <row r="29" spans="1:45" ht="17.25" customHeight="1">
      <c r="A29" s="191"/>
      <c r="B29" s="1150" t="s">
        <v>687</v>
      </c>
      <c r="C29" s="1150"/>
      <c r="D29" s="1150"/>
      <c r="E29" s="1150"/>
      <c r="F29" s="1145">
        <f>F26-F27</f>
        <v>0</v>
      </c>
      <c r="G29" s="1146"/>
      <c r="H29" s="373"/>
      <c r="I29" s="197"/>
      <c r="J29" s="197"/>
      <c r="K29" s="228" t="s">
        <v>656</v>
      </c>
      <c r="L29" s="207"/>
      <c r="M29" s="207"/>
      <c r="N29" s="207"/>
      <c r="O29" s="207"/>
      <c r="P29" s="207">
        <f>IF(B9&lt;500001,(P27-P28),P27)</f>
        <v>0</v>
      </c>
      <c r="Q29" s="207">
        <f>IF(B10&lt;500001,(Q27-Q28),Q27)</f>
        <v>0</v>
      </c>
      <c r="R29" s="207">
        <f>IF(B11&lt;500001,(R27-R28),R27)</f>
        <v>0</v>
      </c>
      <c r="S29" s="197"/>
      <c r="T29" s="207"/>
      <c r="U29" s="207"/>
      <c r="V29" s="207"/>
      <c r="W29" s="207"/>
      <c r="X29" s="361">
        <f>IF(D9&lt;500001,(X27-X28),X27)</f>
        <v>0</v>
      </c>
      <c r="Y29" s="361">
        <f>IF(D10&lt;500001,(Y27-Y28),Y27)</f>
        <v>0</v>
      </c>
      <c r="Z29" s="361">
        <f>IF(D11&lt;500001,(Z27-Z28),Z27)</f>
        <v>0</v>
      </c>
      <c r="AA29" s="361">
        <f>IF(D12&lt;500001,(AA27-AA28),AA27)</f>
        <v>0</v>
      </c>
      <c r="AB29" s="361">
        <f>IF(D13&lt;350001,(AB27-AB28),AB27)</f>
        <v>0</v>
      </c>
      <c r="AC29" s="361">
        <f>IF(D14&lt;350001,(AC27-AC28),AC27)</f>
        <v>0</v>
      </c>
      <c r="AD29" s="361">
        <f>IF(D15&lt;500001,(AD27-AD28),AD27)</f>
        <v>0</v>
      </c>
      <c r="AE29" s="335"/>
      <c r="AF29" s="335"/>
      <c r="AG29" s="335"/>
      <c r="AH29" s="335"/>
      <c r="AI29" s="335"/>
      <c r="AJ29" s="335"/>
      <c r="AK29" s="335"/>
      <c r="AL29" s="335"/>
      <c r="AM29" s="335"/>
      <c r="AN29" s="335"/>
      <c r="AO29" s="335"/>
      <c r="AP29" s="335"/>
      <c r="AQ29" s="335"/>
      <c r="AR29" s="335"/>
      <c r="AS29" s="335"/>
    </row>
    <row r="30" spans="1:45" ht="18" customHeight="1">
      <c r="A30" s="190">
        <v>7</v>
      </c>
      <c r="B30" s="1151" t="s">
        <v>688</v>
      </c>
      <c r="C30" s="1151"/>
      <c r="D30" s="1151"/>
      <c r="E30" s="1151"/>
      <c r="F30" s="193"/>
      <c r="G30" s="194"/>
      <c r="H30" s="373"/>
      <c r="I30" s="197"/>
      <c r="J30" s="197"/>
      <c r="K30" s="197"/>
      <c r="L30" s="207"/>
      <c r="M30" s="207"/>
      <c r="N30" s="207"/>
      <c r="O30" s="207"/>
      <c r="P30" s="207"/>
      <c r="Q30" s="207"/>
      <c r="R30" s="207"/>
      <c r="S30" s="197"/>
      <c r="T30" s="207"/>
      <c r="U30" s="207"/>
      <c r="V30" s="207"/>
      <c r="W30" s="207"/>
      <c r="X30" s="207"/>
      <c r="Y30" s="207"/>
      <c r="Z30" s="207"/>
      <c r="AA30" s="207"/>
      <c r="AB30" s="207"/>
      <c r="AC30" s="359"/>
      <c r="AD30" s="359"/>
      <c r="AE30" s="335"/>
      <c r="AF30" s="335"/>
      <c r="AG30" s="335"/>
      <c r="AH30" s="335"/>
      <c r="AI30" s="335"/>
      <c r="AJ30" s="335"/>
      <c r="AK30" s="335"/>
      <c r="AL30" s="335"/>
      <c r="AM30" s="335"/>
      <c r="AN30" s="335"/>
      <c r="AO30" s="335"/>
      <c r="AP30" s="335"/>
      <c r="AQ30" s="335"/>
      <c r="AR30" s="335"/>
      <c r="AS30" s="335"/>
    </row>
    <row r="31" spans="1:45" ht="18" customHeight="1">
      <c r="A31" s="191"/>
      <c r="B31" s="1150" t="s">
        <v>689</v>
      </c>
      <c r="C31" s="1150"/>
      <c r="D31" s="1150"/>
      <c r="E31" s="1150"/>
      <c r="F31" s="1145">
        <f>G16</f>
        <v>0</v>
      </c>
      <c r="G31" s="1146"/>
      <c r="H31" s="373"/>
      <c r="I31" s="197"/>
      <c r="J31" s="197"/>
      <c r="K31" s="197"/>
      <c r="L31" s="207"/>
      <c r="M31" s="207"/>
      <c r="N31" s="207"/>
      <c r="O31" s="207"/>
      <c r="P31" s="207"/>
      <c r="Q31" s="207"/>
      <c r="R31" s="207"/>
      <c r="S31" s="197"/>
      <c r="T31" s="207"/>
      <c r="U31" s="207"/>
      <c r="V31" s="207"/>
      <c r="W31" s="207"/>
      <c r="X31" s="207"/>
      <c r="Y31" s="207"/>
      <c r="Z31" s="207"/>
      <c r="AA31" s="207"/>
      <c r="AB31" s="207"/>
      <c r="AC31" s="359"/>
      <c r="AD31" s="359"/>
      <c r="AE31" s="335"/>
      <c r="AF31" s="335"/>
      <c r="AG31" s="335"/>
      <c r="AH31" s="335"/>
      <c r="AI31" s="335"/>
      <c r="AJ31" s="335"/>
      <c r="AK31" s="335"/>
      <c r="AL31" s="335"/>
      <c r="AM31" s="335"/>
      <c r="AN31" s="335"/>
      <c r="AO31" s="335"/>
      <c r="AP31" s="335"/>
      <c r="AQ31" s="335"/>
      <c r="AR31" s="335"/>
      <c r="AS31" s="335"/>
    </row>
    <row r="32" spans="1:45" ht="19.5" customHeight="1">
      <c r="A32" s="190">
        <v>8</v>
      </c>
      <c r="B32" s="1151" t="s">
        <v>690</v>
      </c>
      <c r="C32" s="1151"/>
      <c r="D32" s="1151"/>
      <c r="E32" s="1151"/>
      <c r="F32" s="1158">
        <f>IF((F29-F31)&lt;1,0,F29-F31)</f>
        <v>0</v>
      </c>
      <c r="G32" s="1159"/>
      <c r="H32" s="373"/>
      <c r="I32" s="197"/>
      <c r="J32" s="197"/>
      <c r="K32" s="197"/>
      <c r="L32" s="207"/>
      <c r="M32" s="207"/>
      <c r="N32" s="207"/>
      <c r="O32" s="207"/>
      <c r="P32" s="207"/>
      <c r="Q32" s="207"/>
      <c r="R32" s="207"/>
      <c r="S32" s="197"/>
      <c r="T32" s="207"/>
      <c r="U32" s="207"/>
      <c r="V32" s="207"/>
      <c r="W32" s="207"/>
      <c r="X32" s="207"/>
      <c r="Y32" s="207"/>
      <c r="Z32" s="207"/>
      <c r="AA32" s="207"/>
      <c r="AB32" s="207"/>
      <c r="AC32" s="359"/>
      <c r="AD32" s="359"/>
      <c r="AE32" s="335"/>
      <c r="AF32" s="335"/>
      <c r="AG32" s="335"/>
      <c r="AH32" s="335"/>
      <c r="AI32" s="335"/>
      <c r="AJ32" s="335"/>
      <c r="AK32" s="335"/>
      <c r="AL32" s="335"/>
      <c r="AM32" s="335"/>
      <c r="AN32" s="335"/>
      <c r="AO32" s="335"/>
      <c r="AP32" s="335"/>
      <c r="AQ32" s="335"/>
      <c r="AR32" s="335"/>
      <c r="AS32" s="335"/>
    </row>
    <row r="33" spans="1:64" ht="19.5" customHeight="1">
      <c r="A33" s="196"/>
      <c r="B33" s="1150" t="s">
        <v>691</v>
      </c>
      <c r="C33" s="1150"/>
      <c r="D33" s="1150"/>
      <c r="E33" s="1150"/>
      <c r="F33" s="1160"/>
      <c r="G33" s="1161"/>
      <c r="H33" s="373"/>
      <c r="I33" s="197"/>
      <c r="J33" s="197"/>
      <c r="K33" s="197"/>
      <c r="L33" s="207"/>
      <c r="M33" s="207"/>
      <c r="N33" s="207"/>
      <c r="O33" s="207"/>
      <c r="P33" s="207"/>
      <c r="Q33" s="207"/>
      <c r="R33" s="207"/>
      <c r="S33" s="197"/>
      <c r="T33" s="207"/>
      <c r="U33" s="207"/>
      <c r="V33" s="207"/>
      <c r="W33" s="207"/>
      <c r="X33" s="207"/>
      <c r="Y33" s="207"/>
      <c r="Z33" s="207"/>
      <c r="AA33" s="207"/>
      <c r="AB33" s="207"/>
      <c r="AC33" s="359"/>
      <c r="AD33" s="359"/>
      <c r="AE33" s="335"/>
      <c r="AF33" s="335"/>
      <c r="AG33" s="335"/>
      <c r="AH33" s="335"/>
      <c r="AI33" s="335"/>
      <c r="AJ33" s="335"/>
      <c r="AK33" s="335"/>
      <c r="AL33" s="335"/>
      <c r="AM33" s="335"/>
      <c r="AN33" s="335"/>
      <c r="AO33" s="335"/>
      <c r="AP33" s="335"/>
      <c r="AQ33" s="335"/>
      <c r="AR33" s="335"/>
      <c r="AS33" s="335"/>
    </row>
    <row r="34" spans="1:64">
      <c r="A34" s="183"/>
      <c r="B34" s="183"/>
      <c r="C34" s="183"/>
      <c r="D34" s="1164"/>
      <c r="E34" s="1164"/>
      <c r="F34" s="1164"/>
      <c r="G34" s="1164"/>
      <c r="H34" s="373"/>
      <c r="I34" s="197"/>
      <c r="J34" s="197"/>
      <c r="K34" s="197"/>
      <c r="L34" s="197"/>
      <c r="M34" s="197"/>
      <c r="N34" s="197"/>
      <c r="O34" s="197"/>
      <c r="P34" s="197"/>
      <c r="Q34" s="197"/>
      <c r="R34" s="197"/>
      <c r="S34" s="197"/>
      <c r="T34" s="197"/>
      <c r="U34" s="197"/>
      <c r="V34" s="197"/>
      <c r="W34" s="197"/>
      <c r="X34" s="197"/>
      <c r="Y34" s="197"/>
      <c r="Z34" s="197"/>
      <c r="AA34" s="197"/>
      <c r="AB34" s="335"/>
      <c r="AC34" s="335"/>
      <c r="AD34" s="335"/>
      <c r="AE34" s="335"/>
      <c r="AF34" s="335"/>
      <c r="AG34" s="335"/>
      <c r="AH34" s="335"/>
      <c r="AI34" s="335"/>
      <c r="AJ34" s="335"/>
      <c r="AK34" s="335"/>
      <c r="AL34" s="335"/>
      <c r="AM34" s="335"/>
      <c r="AN34" s="335"/>
      <c r="AO34" s="335"/>
      <c r="AP34" s="335"/>
      <c r="AQ34" s="335"/>
      <c r="AR34" s="335"/>
      <c r="AS34" s="335"/>
    </row>
    <row r="35" spans="1:64">
      <c r="A35" s="1165" t="s">
        <v>727</v>
      </c>
      <c r="B35" s="1165"/>
      <c r="C35" s="1165"/>
      <c r="D35" s="1165"/>
      <c r="E35" s="1165"/>
      <c r="F35" s="1165"/>
      <c r="G35" s="1165"/>
      <c r="H35" s="373"/>
      <c r="I35" s="197"/>
      <c r="J35" s="197"/>
      <c r="K35" s="197"/>
      <c r="L35" s="197"/>
      <c r="M35" s="1162" t="s">
        <v>657</v>
      </c>
      <c r="N35" s="1162"/>
      <c r="O35" s="197"/>
      <c r="P35" s="197"/>
      <c r="Q35" s="197"/>
      <c r="R35" s="197"/>
      <c r="S35" s="197"/>
      <c r="T35" s="197"/>
      <c r="U35" s="197"/>
      <c r="V35" s="197"/>
      <c r="W35" s="197"/>
      <c r="X35" s="197"/>
      <c r="Y35" s="197"/>
      <c r="Z35" s="197"/>
      <c r="AA35" s="197"/>
      <c r="AB35" s="335"/>
      <c r="AC35" s="335"/>
      <c r="AD35" s="335"/>
      <c r="AE35" s="335"/>
      <c r="AF35" s="335"/>
      <c r="AG35" s="335"/>
      <c r="AH35" s="335"/>
      <c r="AI35" s="335"/>
      <c r="AJ35" s="335"/>
      <c r="AK35" s="335"/>
      <c r="AL35" s="335"/>
      <c r="AM35" s="335"/>
      <c r="AN35" s="335"/>
      <c r="AO35" s="335"/>
      <c r="AP35" s="335"/>
      <c r="AQ35" s="335"/>
      <c r="AR35" s="335"/>
      <c r="AS35" s="335"/>
      <c r="BL35" s="335"/>
    </row>
    <row r="36" spans="1:64">
      <c r="A36" s="1154" t="s">
        <v>692</v>
      </c>
      <c r="B36" s="1155"/>
      <c r="C36" s="1155"/>
      <c r="D36" s="1155"/>
      <c r="E36" s="1155"/>
      <c r="F36" s="1155"/>
      <c r="G36" s="1155"/>
      <c r="H36" s="373"/>
      <c r="I36" s="197"/>
      <c r="J36" s="197"/>
      <c r="K36" s="197"/>
      <c r="L36" s="197"/>
      <c r="M36" s="1163"/>
      <c r="N36" s="1163"/>
      <c r="O36" s="197"/>
      <c r="P36" s="197"/>
      <c r="Q36" s="197"/>
      <c r="R36" s="197"/>
      <c r="S36" s="197"/>
      <c r="T36" s="197"/>
      <c r="U36" s="197"/>
      <c r="V36" s="197"/>
      <c r="W36" s="197"/>
      <c r="X36" s="197"/>
      <c r="Y36" s="197"/>
      <c r="Z36" s="197"/>
      <c r="AA36" s="197"/>
      <c r="AB36" s="335"/>
      <c r="AC36" s="335"/>
      <c r="AD36" s="335"/>
      <c r="AE36" s="335"/>
      <c r="AF36" s="335"/>
      <c r="AG36" s="335"/>
      <c r="AH36" s="335"/>
      <c r="AI36" s="335"/>
      <c r="AJ36" s="335"/>
      <c r="AK36" s="335"/>
      <c r="AL36" s="335"/>
      <c r="AM36" s="335"/>
      <c r="AN36" s="335"/>
      <c r="AO36" s="335"/>
      <c r="AP36" s="335"/>
      <c r="AQ36" s="335"/>
      <c r="AR36" s="335"/>
      <c r="AS36" s="335"/>
    </row>
    <row r="37" spans="1:64">
      <c r="A37" s="1154" t="s">
        <v>697</v>
      </c>
      <c r="B37" s="1155"/>
      <c r="C37" s="1155"/>
      <c r="D37" s="1155"/>
      <c r="E37" s="1155"/>
      <c r="F37" s="1155"/>
      <c r="G37" s="1155"/>
      <c r="H37" s="373"/>
      <c r="I37" s="197"/>
      <c r="J37" s="197"/>
      <c r="K37" s="197"/>
      <c r="L37" s="1153" t="s">
        <v>635</v>
      </c>
      <c r="M37" s="678"/>
      <c r="N37" s="678"/>
      <c r="O37" s="678"/>
      <c r="P37" s="678"/>
      <c r="Q37" s="678"/>
      <c r="R37" s="217"/>
      <c r="S37" s="197"/>
      <c r="T37" s="197"/>
      <c r="U37" s="1147" t="s">
        <v>636</v>
      </c>
      <c r="V37" s="1147"/>
      <c r="W37" s="1147"/>
      <c r="X37" s="1147"/>
      <c r="Y37" s="1147"/>
      <c r="Z37" s="197"/>
      <c r="AA37" s="197"/>
      <c r="AB37" s="335"/>
      <c r="AC37" s="335"/>
      <c r="AD37" s="335"/>
      <c r="AE37" s="335"/>
      <c r="AF37" s="335"/>
      <c r="AG37" s="335"/>
      <c r="AH37" s="335"/>
      <c r="AI37" s="335"/>
      <c r="AJ37" s="335"/>
      <c r="AK37" s="335"/>
      <c r="AL37" s="335"/>
      <c r="AM37" s="335"/>
      <c r="AN37" s="335"/>
      <c r="AO37" s="335"/>
      <c r="AP37" s="335"/>
      <c r="AQ37" s="335"/>
      <c r="AR37" s="335"/>
      <c r="AS37" s="335"/>
    </row>
    <row r="38" spans="1:64">
      <c r="A38" s="1154" t="s">
        <v>694</v>
      </c>
      <c r="B38" s="1155"/>
      <c r="C38" s="1155"/>
      <c r="D38" s="1155"/>
      <c r="E38" s="1155"/>
      <c r="F38" s="1155"/>
      <c r="G38" s="1155"/>
      <c r="H38" s="373"/>
      <c r="I38" s="197"/>
      <c r="J38" s="197"/>
      <c r="K38" s="197"/>
      <c r="L38" s="207" t="s">
        <v>627</v>
      </c>
      <c r="M38" s="207" t="s">
        <v>628</v>
      </c>
      <c r="N38" s="207" t="s">
        <v>629</v>
      </c>
      <c r="O38" s="207" t="s">
        <v>630</v>
      </c>
      <c r="P38" s="207" t="s">
        <v>632</v>
      </c>
      <c r="Q38" s="207" t="s">
        <v>633</v>
      </c>
      <c r="R38" s="199"/>
      <c r="S38" s="197"/>
      <c r="T38" s="197"/>
      <c r="U38" s="207" t="s">
        <v>627</v>
      </c>
      <c r="V38" s="207" t="s">
        <v>628</v>
      </c>
      <c r="W38" s="207" t="s">
        <v>629</v>
      </c>
      <c r="X38" s="207" t="s">
        <v>630</v>
      </c>
      <c r="Y38" s="207" t="s">
        <v>632</v>
      </c>
      <c r="Z38" s="197"/>
      <c r="AA38" s="197"/>
      <c r="AB38" s="335"/>
      <c r="AC38" s="335"/>
      <c r="AD38" s="335"/>
      <c r="AE38" s="335"/>
      <c r="AF38" s="335"/>
      <c r="AG38" s="335"/>
      <c r="AH38" s="335"/>
      <c r="AI38" s="335"/>
      <c r="AJ38" s="335"/>
      <c r="AK38" s="335"/>
      <c r="AL38" s="335"/>
      <c r="AM38" s="335"/>
      <c r="AN38" s="335"/>
      <c r="AO38" s="335"/>
      <c r="AP38" s="335"/>
      <c r="AQ38" s="335"/>
      <c r="AR38" s="335"/>
      <c r="AS38" s="335"/>
    </row>
    <row r="39" spans="1:64">
      <c r="A39" s="1156" t="s">
        <v>726</v>
      </c>
      <c r="B39" s="1157"/>
      <c r="C39" s="1157"/>
      <c r="D39" s="1157"/>
      <c r="E39" s="1157"/>
      <c r="F39" s="1157"/>
      <c r="G39" s="1157"/>
      <c r="H39" s="373"/>
      <c r="I39" s="197"/>
      <c r="J39" s="197"/>
      <c r="K39" s="197"/>
      <c r="L39" s="360" t="s">
        <v>637</v>
      </c>
      <c r="M39" s="360" t="s">
        <v>638</v>
      </c>
      <c r="N39" s="360" t="s">
        <v>639</v>
      </c>
      <c r="O39" s="360" t="s">
        <v>640</v>
      </c>
      <c r="P39" s="360"/>
      <c r="Q39" s="207"/>
      <c r="R39" s="199"/>
      <c r="S39" s="197"/>
      <c r="T39" s="197"/>
      <c r="U39" s="360" t="s">
        <v>644</v>
      </c>
      <c r="V39" s="360" t="s">
        <v>645</v>
      </c>
      <c r="W39" s="360" t="s">
        <v>646</v>
      </c>
      <c r="X39" s="360" t="s">
        <v>647</v>
      </c>
      <c r="Y39" s="360" t="s">
        <v>648</v>
      </c>
      <c r="Z39" s="197"/>
      <c r="AA39" s="197"/>
      <c r="AB39" s="335"/>
      <c r="AC39" s="335"/>
      <c r="AD39" s="335"/>
      <c r="AE39" s="335"/>
      <c r="AF39" s="335"/>
      <c r="AG39" s="335"/>
      <c r="AH39" s="335"/>
      <c r="AI39" s="335"/>
      <c r="AJ39" s="335"/>
      <c r="AK39" s="335"/>
      <c r="AL39" s="335"/>
      <c r="AM39" s="335"/>
      <c r="AN39" s="335"/>
      <c r="AO39" s="335"/>
      <c r="AP39" s="335"/>
      <c r="AQ39" s="335"/>
      <c r="AR39" s="335"/>
      <c r="AS39" s="335"/>
    </row>
    <row r="40" spans="1:64" s="374" customFormat="1" ht="3" customHeight="1">
      <c r="A40" s="373"/>
      <c r="B40" s="373"/>
      <c r="C40" s="373"/>
      <c r="D40" s="373"/>
      <c r="E40" s="373"/>
      <c r="F40" s="373"/>
      <c r="G40" s="373"/>
      <c r="H40" s="373"/>
      <c r="I40" s="197"/>
      <c r="J40" s="197"/>
      <c r="K40" s="220">
        <v>0</v>
      </c>
      <c r="L40" s="361">
        <f>IF(B5&lt;190000,0,"")</f>
        <v>0</v>
      </c>
      <c r="M40" s="361">
        <f>IF(B6&lt;190000,0,"")</f>
        <v>0</v>
      </c>
      <c r="N40" s="361">
        <f>IF(B7&lt;190000,0,"")</f>
        <v>0</v>
      </c>
      <c r="O40" s="361">
        <f>IF(B8&lt;200000,0,"")</f>
        <v>0</v>
      </c>
      <c r="P40" s="361"/>
      <c r="Q40" s="207"/>
      <c r="R40" s="199"/>
      <c r="S40" s="197"/>
      <c r="T40" s="220">
        <v>0</v>
      </c>
      <c r="U40" s="361">
        <f>IF(D5&lt;190000,0,"")</f>
        <v>0</v>
      </c>
      <c r="V40" s="361">
        <f>IF(D6&lt;190000,0,"")</f>
        <v>0</v>
      </c>
      <c r="W40" s="361">
        <f>IF(D7&lt;190000,0,"")</f>
        <v>0</v>
      </c>
      <c r="X40" s="361">
        <f>IF(D8&lt;200000,0,"")</f>
        <v>0</v>
      </c>
      <c r="Y40" s="361"/>
      <c r="Z40" s="197"/>
      <c r="AA40" s="197"/>
      <c r="AB40" s="335"/>
      <c r="AC40" s="335"/>
      <c r="AD40" s="335"/>
      <c r="AE40" s="335"/>
      <c r="AF40" s="335"/>
      <c r="AG40" s="335"/>
      <c r="AH40" s="335"/>
      <c r="AI40" s="335"/>
      <c r="AJ40" s="335"/>
      <c r="AK40" s="335"/>
      <c r="AL40" s="335"/>
      <c r="AM40" s="335"/>
      <c r="AN40" s="335"/>
      <c r="AO40" s="335"/>
      <c r="AP40" s="335"/>
      <c r="AQ40" s="335"/>
      <c r="AR40" s="335"/>
      <c r="AS40" s="335"/>
    </row>
    <row r="41" spans="1:64">
      <c r="A41" s="197"/>
      <c r="B41" s="197"/>
      <c r="C41" s="197"/>
      <c r="D41" s="197"/>
      <c r="E41" s="197"/>
      <c r="F41" s="197"/>
      <c r="G41" s="197"/>
      <c r="H41" s="197"/>
      <c r="I41" s="197"/>
      <c r="J41" s="197"/>
      <c r="K41" s="220">
        <v>0.1</v>
      </c>
      <c r="L41" s="359">
        <f>IF(B5&gt;190000,(B5-190000)/10,0)</f>
        <v>0</v>
      </c>
      <c r="M41" s="359">
        <f>IF(B6&gt;190000,(B6-190000)/10,0)</f>
        <v>0</v>
      </c>
      <c r="N41" s="359">
        <f>IF(B7&gt;190000,(B7-190000)/10,0)</f>
        <v>0</v>
      </c>
      <c r="O41" s="359">
        <f>IF(B8&gt;200000,(B8-200000)/10,0)</f>
        <v>0</v>
      </c>
      <c r="P41" s="207"/>
      <c r="Q41" s="207"/>
      <c r="R41" s="199"/>
      <c r="S41" s="197"/>
      <c r="T41" s="220">
        <v>0.1</v>
      </c>
      <c r="U41" s="359">
        <f>IF(D5&gt;190000,(D5-190000)/10,0)</f>
        <v>0</v>
      </c>
      <c r="V41" s="359">
        <f>IF(D6&gt;190000,(D6-190000)/10,0)</f>
        <v>0</v>
      </c>
      <c r="W41" s="359">
        <f>IF(D7&gt;190000,(D7-190000)/10,0)</f>
        <v>0</v>
      </c>
      <c r="X41" s="359">
        <f>IF(D8&gt;200000,(D8-200000)/10,0)</f>
        <v>0</v>
      </c>
      <c r="Y41" s="207"/>
      <c r="Z41" s="197"/>
      <c r="AA41" s="197"/>
      <c r="AB41" s="335"/>
      <c r="AC41" s="335"/>
      <c r="AD41" s="335"/>
      <c r="AE41" s="335"/>
      <c r="AF41" s="335"/>
      <c r="AG41" s="335"/>
      <c r="AH41" s="335"/>
      <c r="AI41" s="335"/>
      <c r="AJ41" s="335"/>
      <c r="AK41" s="335"/>
      <c r="AL41" s="335"/>
      <c r="AM41" s="335"/>
      <c r="AN41" s="335"/>
      <c r="AO41" s="335"/>
      <c r="AP41" s="335"/>
      <c r="AQ41" s="335"/>
      <c r="AR41" s="335"/>
      <c r="AS41" s="335"/>
    </row>
    <row r="42" spans="1:64">
      <c r="A42" s="197"/>
      <c r="B42" s="197"/>
      <c r="C42" s="197"/>
      <c r="D42" s="197"/>
      <c r="E42" s="197"/>
      <c r="F42" s="197"/>
      <c r="G42" s="197"/>
      <c r="H42" s="197"/>
      <c r="I42" s="197"/>
      <c r="J42" s="197"/>
      <c r="K42" s="220">
        <v>0.2</v>
      </c>
      <c r="L42" s="207">
        <f>IF(B5&gt;300000,(11000+(B5-300000)/5),0)</f>
        <v>0</v>
      </c>
      <c r="M42" s="207">
        <f>IF(B6&gt;500000,(31000+(B6-500000)/5),0)</f>
        <v>0</v>
      </c>
      <c r="N42" s="207">
        <f>IF(B7&gt;500000,(31000+(B7-500000)/5),0)</f>
        <v>0</v>
      </c>
      <c r="O42" s="207">
        <f>IF(B8&gt;500000,(30000+(B8-500000)/5),0)</f>
        <v>0</v>
      </c>
      <c r="P42" s="207"/>
      <c r="Q42" s="207"/>
      <c r="R42" s="199"/>
      <c r="S42" s="197"/>
      <c r="T42" s="220">
        <v>0.2</v>
      </c>
      <c r="U42" s="207">
        <f>IF(D5&gt;300000,(11000+(D5-300000)/5),0)</f>
        <v>0</v>
      </c>
      <c r="V42" s="207">
        <f>IF(D6&gt;500000,(31000+(D6-500000)/5),0)</f>
        <v>0</v>
      </c>
      <c r="W42" s="207">
        <f>IF(D7&gt;500000,(31000+(D7-500000)/5),0)</f>
        <v>0</v>
      </c>
      <c r="X42" s="207">
        <f>IF(D8&gt;500000,(30000+(D8-500000)/5),0)</f>
        <v>0</v>
      </c>
      <c r="Y42" s="207"/>
      <c r="Z42" s="197"/>
      <c r="AA42" s="197"/>
      <c r="AB42" s="335"/>
      <c r="AC42" s="335"/>
      <c r="AD42" s="335"/>
      <c r="AE42" s="335"/>
      <c r="AF42" s="335"/>
      <c r="AG42" s="335"/>
      <c r="AH42" s="335"/>
      <c r="AI42" s="335"/>
      <c r="AJ42" s="335"/>
      <c r="AK42" s="335"/>
      <c r="AL42" s="335"/>
      <c r="AM42" s="335"/>
      <c r="AN42" s="335"/>
      <c r="AO42" s="335"/>
      <c r="AP42" s="335"/>
      <c r="AQ42" s="335"/>
      <c r="AR42" s="335"/>
      <c r="AS42" s="335"/>
    </row>
    <row r="43" spans="1:64">
      <c r="A43" s="197"/>
      <c r="B43" s="197"/>
      <c r="C43" s="197"/>
      <c r="D43" s="197"/>
      <c r="E43" s="197"/>
      <c r="F43" s="197"/>
      <c r="G43" s="197"/>
      <c r="H43" s="197"/>
      <c r="I43" s="197"/>
      <c r="J43" s="197"/>
      <c r="K43" s="220">
        <v>0.3</v>
      </c>
      <c r="L43" s="207">
        <f>IF(B5&gt;500000,51000+((B5-500000)*30/100),0)</f>
        <v>0</v>
      </c>
      <c r="M43" s="207">
        <f>IF(B6&gt;800000,91000+((B6-800000)*30/100),0)</f>
        <v>0</v>
      </c>
      <c r="N43" s="207">
        <f>IF(B7&gt;800000,91000+((B7-800000)*30/100),0)</f>
        <v>0</v>
      </c>
      <c r="O43" s="207">
        <f>IF(B8&gt;1000000,130000+((B8-1000000)*30/100),0)</f>
        <v>0</v>
      </c>
      <c r="P43" s="207"/>
      <c r="Q43" s="207"/>
      <c r="R43" s="199"/>
      <c r="S43" s="197"/>
      <c r="T43" s="220">
        <v>0.3</v>
      </c>
      <c r="U43" s="207">
        <f>IF(D5&gt;500000,51000+((D5-500000)*30/100),0)</f>
        <v>0</v>
      </c>
      <c r="V43" s="207">
        <f>IF(D6&gt;800000,91000+((D6-800000)*30/100),0)</f>
        <v>0</v>
      </c>
      <c r="W43" s="207">
        <f>IF(D7&gt;800000,91000+((D7-800000)*30/100),0)</f>
        <v>0</v>
      </c>
      <c r="X43" s="207">
        <f>IF(D8&gt;1000000,130000+((D8-1000000)*30/100),0)</f>
        <v>0</v>
      </c>
      <c r="Y43" s="207"/>
      <c r="Z43" s="197"/>
      <c r="AA43" s="197"/>
      <c r="AB43" s="335"/>
      <c r="AC43" s="335"/>
      <c r="AD43" s="335"/>
      <c r="AE43" s="335"/>
      <c r="AF43" s="335"/>
      <c r="AG43" s="335"/>
      <c r="AH43" s="335"/>
      <c r="AI43" s="335"/>
      <c r="AJ43" s="335"/>
      <c r="AK43" s="335"/>
      <c r="AL43" s="335"/>
      <c r="AM43" s="335"/>
      <c r="AN43" s="335"/>
      <c r="AO43" s="335"/>
      <c r="AP43" s="335"/>
      <c r="AQ43" s="335"/>
      <c r="AR43" s="335"/>
      <c r="AS43" s="335"/>
    </row>
    <row r="44" spans="1:64">
      <c r="A44" s="197"/>
      <c r="B44" s="197"/>
      <c r="C44" s="197"/>
      <c r="D44" s="197"/>
      <c r="E44" s="197"/>
      <c r="F44" s="197"/>
      <c r="G44" s="197"/>
      <c r="H44" s="197"/>
      <c r="I44" s="197"/>
      <c r="J44" s="197"/>
      <c r="K44" s="197" t="s">
        <v>651</v>
      </c>
      <c r="L44" s="207">
        <f>MAX(L40,L41,L42,L43)</f>
        <v>0</v>
      </c>
      <c r="M44" s="207">
        <f>MAX(M40,M41,M42,M43)</f>
        <v>0</v>
      </c>
      <c r="N44" s="207">
        <f>MAX(N40,N41,N42,N43)</f>
        <v>0</v>
      </c>
      <c r="O44" s="207">
        <f>MAX(O40,O41,O42,O43)</f>
        <v>0</v>
      </c>
      <c r="P44" s="207"/>
      <c r="Q44" s="207"/>
      <c r="R44" s="199"/>
      <c r="S44" s="197"/>
      <c r="T44" s="197" t="s">
        <v>651</v>
      </c>
      <c r="U44" s="207">
        <f>MAX(U40,U41,U42,U43)</f>
        <v>0</v>
      </c>
      <c r="V44" s="207">
        <f>MAX(V40,V41,V42,V43)</f>
        <v>0</v>
      </c>
      <c r="W44" s="207">
        <f>MAX(W40,W41,W42,W43)</f>
        <v>0</v>
      </c>
      <c r="X44" s="207">
        <f>MAX(X40,X41,X42,X43)</f>
        <v>0</v>
      </c>
      <c r="Y44" s="207"/>
      <c r="Z44" s="197"/>
      <c r="AA44" s="197"/>
      <c r="AB44" s="335"/>
      <c r="AC44" s="335"/>
      <c r="AD44" s="335"/>
      <c r="AE44" s="335"/>
      <c r="AF44" s="335"/>
      <c r="AG44" s="335"/>
      <c r="AH44" s="335"/>
      <c r="AI44" s="335"/>
      <c r="AJ44" s="335"/>
      <c r="AK44" s="335"/>
      <c r="AL44" s="335"/>
      <c r="AM44" s="335"/>
      <c r="AN44" s="335"/>
      <c r="AO44" s="335"/>
      <c r="AP44" s="335"/>
      <c r="AQ44" s="335"/>
      <c r="AR44" s="335"/>
      <c r="AS44" s="335"/>
    </row>
    <row r="45" spans="1:64">
      <c r="A45" s="197"/>
      <c r="B45" s="197"/>
      <c r="C45" s="197"/>
      <c r="D45" s="197"/>
      <c r="E45" s="197"/>
      <c r="F45" s="197"/>
      <c r="G45" s="197"/>
      <c r="H45" s="197"/>
      <c r="I45" s="197"/>
      <c r="J45" s="197"/>
      <c r="K45" s="197" t="s">
        <v>652</v>
      </c>
      <c r="L45" s="207">
        <f>L44*3/100</f>
        <v>0</v>
      </c>
      <c r="M45" s="207">
        <f>M44*3/100</f>
        <v>0</v>
      </c>
      <c r="N45" s="207">
        <f>N44*3/100</f>
        <v>0</v>
      </c>
      <c r="O45" s="207">
        <f>O44*3/100</f>
        <v>0</v>
      </c>
      <c r="P45" s="207"/>
      <c r="Q45" s="207"/>
      <c r="R45" s="199"/>
      <c r="S45" s="197"/>
      <c r="T45" s="197" t="s">
        <v>652</v>
      </c>
      <c r="U45" s="207">
        <f>U44*3/100</f>
        <v>0</v>
      </c>
      <c r="V45" s="207">
        <f>V44*3/100</f>
        <v>0</v>
      </c>
      <c r="W45" s="207">
        <f>W44*3/100</f>
        <v>0</v>
      </c>
      <c r="X45" s="207">
        <f>X44*3/100</f>
        <v>0</v>
      </c>
      <c r="Y45" s="207"/>
      <c r="Z45" s="197"/>
      <c r="AA45" s="197"/>
      <c r="AB45" s="335"/>
      <c r="AC45" s="335"/>
      <c r="AD45" s="335"/>
      <c r="AE45" s="335"/>
      <c r="AF45" s="335"/>
      <c r="AG45" s="335"/>
      <c r="AH45" s="335"/>
      <c r="AI45" s="335"/>
      <c r="AJ45" s="335"/>
      <c r="AK45" s="335"/>
      <c r="AL45" s="335"/>
      <c r="AM45" s="335"/>
      <c r="AN45" s="335"/>
      <c r="AO45" s="335"/>
      <c r="AP45" s="335"/>
      <c r="AQ45" s="335"/>
      <c r="AR45" s="335"/>
      <c r="AS45" s="335"/>
    </row>
    <row r="46" spans="1:64">
      <c r="A46" s="197"/>
      <c r="B46" s="197"/>
      <c r="C46" s="197"/>
      <c r="D46" s="197"/>
      <c r="E46" s="197"/>
      <c r="F46" s="197"/>
      <c r="G46" s="197"/>
      <c r="H46" s="197"/>
      <c r="I46" s="197"/>
      <c r="J46" s="197"/>
      <c r="K46" s="228" t="s">
        <v>653</v>
      </c>
      <c r="L46" s="207">
        <f>MROUND(L45,1)</f>
        <v>0</v>
      </c>
      <c r="M46" s="207">
        <f>MROUND(M45,1)</f>
        <v>0</v>
      </c>
      <c r="N46" s="207">
        <f>MROUND(N45,1)</f>
        <v>0</v>
      </c>
      <c r="O46" s="207">
        <f>MROUND(O45,1)</f>
        <v>0</v>
      </c>
      <c r="P46" s="207"/>
      <c r="Q46" s="207"/>
      <c r="R46" s="199"/>
      <c r="S46" s="197"/>
      <c r="T46" s="228" t="s">
        <v>653</v>
      </c>
      <c r="U46" s="207">
        <f>MROUND(U45,1)</f>
        <v>0</v>
      </c>
      <c r="V46" s="207">
        <f>MROUND(V45,1)</f>
        <v>0</v>
      </c>
      <c r="W46" s="207">
        <f>MROUND(W45,1)</f>
        <v>0</v>
      </c>
      <c r="X46" s="207">
        <f>MROUND(X45,1)</f>
        <v>0</v>
      </c>
      <c r="Y46" s="207"/>
      <c r="Z46" s="197"/>
      <c r="AA46" s="197"/>
      <c r="AB46" s="335"/>
      <c r="AC46" s="335"/>
      <c r="AD46" s="335"/>
      <c r="AE46" s="335"/>
      <c r="AF46" s="335"/>
      <c r="AG46" s="335"/>
      <c r="AH46" s="335"/>
      <c r="AI46" s="335"/>
      <c r="AJ46" s="335"/>
      <c r="AK46" s="335"/>
      <c r="AL46" s="335"/>
      <c r="AM46" s="335"/>
      <c r="AN46" s="335"/>
      <c r="AO46" s="335"/>
      <c r="AP46" s="335"/>
      <c r="AQ46" s="335"/>
      <c r="AR46" s="335"/>
      <c r="AS46" s="335"/>
    </row>
    <row r="47" spans="1:64">
      <c r="A47" s="197"/>
      <c r="B47" s="197"/>
      <c r="C47" s="197"/>
      <c r="D47" s="197"/>
      <c r="E47" s="197"/>
      <c r="F47" s="197"/>
      <c r="G47" s="197"/>
      <c r="H47" s="197"/>
      <c r="I47" s="197"/>
      <c r="J47" s="197"/>
      <c r="K47" s="197"/>
      <c r="L47" s="207">
        <f>L48+L46</f>
        <v>0</v>
      </c>
      <c r="M47" s="207">
        <f>M48+M46</f>
        <v>0</v>
      </c>
      <c r="N47" s="207">
        <f>N48+N46</f>
        <v>0</v>
      </c>
      <c r="O47" s="207">
        <f>O48+O46</f>
        <v>0</v>
      </c>
      <c r="P47" s="207"/>
      <c r="Q47" s="207"/>
      <c r="R47" s="199"/>
      <c r="S47" s="197"/>
      <c r="T47" s="197"/>
      <c r="U47" s="207">
        <f>U48+U46</f>
        <v>0</v>
      </c>
      <c r="V47" s="207">
        <f>V48+V46</f>
        <v>0</v>
      </c>
      <c r="W47" s="207">
        <f>W48+W46</f>
        <v>0</v>
      </c>
      <c r="X47" s="207">
        <f>X48+X46</f>
        <v>0</v>
      </c>
      <c r="Y47" s="207"/>
      <c r="Z47" s="197"/>
      <c r="AA47" s="197"/>
      <c r="AB47" s="335"/>
      <c r="AC47" s="335"/>
      <c r="AD47" s="335"/>
      <c r="AE47" s="335"/>
      <c r="AF47" s="335"/>
      <c r="AG47" s="335"/>
      <c r="AH47" s="335"/>
      <c r="AI47" s="335"/>
      <c r="AJ47" s="335"/>
      <c r="AK47" s="335"/>
      <c r="AL47" s="335"/>
      <c r="AM47" s="335"/>
      <c r="AN47" s="335"/>
      <c r="AO47" s="335"/>
      <c r="AP47" s="335"/>
      <c r="AQ47" s="335"/>
      <c r="AR47" s="335"/>
      <c r="AS47" s="335"/>
    </row>
    <row r="48" spans="1:64">
      <c r="A48" s="197"/>
      <c r="B48" s="197"/>
      <c r="C48" s="197"/>
      <c r="D48" s="197"/>
      <c r="E48" s="197"/>
      <c r="F48" s="197"/>
      <c r="G48" s="197"/>
      <c r="H48" s="197"/>
      <c r="I48" s="197"/>
      <c r="J48" s="197"/>
      <c r="K48" s="197" t="s">
        <v>655</v>
      </c>
      <c r="L48" s="207">
        <f>MROUND(L44,1)</f>
        <v>0</v>
      </c>
      <c r="M48" s="207">
        <f t="shared" ref="M48:O48" si="12">MROUND(M44,1)</f>
        <v>0</v>
      </c>
      <c r="N48" s="207">
        <f t="shared" si="12"/>
        <v>0</v>
      </c>
      <c r="O48" s="207">
        <f t="shared" si="12"/>
        <v>0</v>
      </c>
      <c r="P48" s="207"/>
      <c r="Q48" s="207"/>
      <c r="R48" s="199"/>
      <c r="S48" s="197"/>
      <c r="T48" s="197" t="s">
        <v>655</v>
      </c>
      <c r="U48" s="207">
        <f>MROUND(U44,1)</f>
        <v>0</v>
      </c>
      <c r="V48" s="207">
        <f t="shared" ref="V48:X48" si="13">MROUND(V44,1)</f>
        <v>0</v>
      </c>
      <c r="W48" s="207">
        <f t="shared" si="13"/>
        <v>0</v>
      </c>
      <c r="X48" s="207">
        <f t="shared" si="13"/>
        <v>0</v>
      </c>
      <c r="Y48" s="207"/>
      <c r="Z48" s="197"/>
      <c r="AA48" s="197"/>
      <c r="AB48" s="335"/>
      <c r="AC48" s="335"/>
      <c r="AD48" s="335"/>
      <c r="AE48" s="335"/>
      <c r="AF48" s="335"/>
      <c r="AG48" s="335"/>
      <c r="AH48" s="335"/>
      <c r="AI48" s="335"/>
      <c r="AJ48" s="335"/>
      <c r="AK48" s="335"/>
      <c r="AL48" s="335"/>
      <c r="AM48" s="335"/>
      <c r="AN48" s="335"/>
      <c r="AO48" s="335"/>
      <c r="AP48" s="335"/>
      <c r="AQ48" s="335"/>
      <c r="AR48" s="335"/>
      <c r="AS48" s="335"/>
    </row>
    <row r="49" spans="1:45">
      <c r="A49" s="197"/>
      <c r="B49" s="197"/>
      <c r="C49" s="197"/>
      <c r="D49" s="197"/>
      <c r="E49" s="197"/>
      <c r="F49" s="197"/>
      <c r="G49" s="197"/>
      <c r="H49" s="197"/>
      <c r="I49" s="197"/>
      <c r="J49" s="197"/>
      <c r="K49" s="197"/>
      <c r="L49" s="207"/>
      <c r="M49" s="207"/>
      <c r="N49" s="207"/>
      <c r="O49" s="207"/>
      <c r="P49" s="207"/>
      <c r="Q49" s="207"/>
      <c r="R49" s="199"/>
      <c r="S49" s="197"/>
      <c r="T49" s="197"/>
      <c r="U49" s="207"/>
      <c r="V49" s="207"/>
      <c r="W49" s="207"/>
      <c r="X49" s="207"/>
      <c r="Y49" s="207"/>
      <c r="Z49" s="197"/>
      <c r="AA49" s="197"/>
      <c r="AB49" s="335"/>
      <c r="AC49" s="335"/>
      <c r="AD49" s="335"/>
      <c r="AE49" s="335"/>
      <c r="AF49" s="335"/>
      <c r="AG49" s="335"/>
      <c r="AH49" s="335"/>
      <c r="AI49" s="335"/>
      <c r="AJ49" s="335"/>
      <c r="AK49" s="335"/>
      <c r="AL49" s="335"/>
      <c r="AM49" s="335"/>
      <c r="AN49" s="335"/>
      <c r="AO49" s="335"/>
      <c r="AP49" s="335"/>
      <c r="AQ49" s="335"/>
      <c r="AR49" s="335"/>
      <c r="AS49" s="335"/>
    </row>
    <row r="50" spans="1:45">
      <c r="A50" s="197"/>
      <c r="B50" s="197"/>
      <c r="C50" s="197"/>
      <c r="D50" s="197"/>
      <c r="E50" s="197"/>
      <c r="F50" s="197"/>
      <c r="G50" s="197"/>
      <c r="H50" s="197"/>
      <c r="I50" s="197"/>
      <c r="J50" s="197"/>
      <c r="K50" s="197"/>
      <c r="L50" s="207"/>
      <c r="M50" s="207"/>
      <c r="N50" s="207"/>
      <c r="O50" s="207"/>
      <c r="P50" s="207"/>
      <c r="Q50" s="207"/>
      <c r="R50" s="199"/>
      <c r="S50" s="197"/>
      <c r="T50" s="197"/>
      <c r="U50" s="207"/>
      <c r="V50" s="207"/>
      <c r="W50" s="207"/>
      <c r="X50" s="207"/>
      <c r="Y50" s="207"/>
      <c r="Z50" s="197"/>
      <c r="AA50" s="197"/>
      <c r="AB50" s="335"/>
      <c r="AC50" s="335"/>
      <c r="AD50" s="335"/>
      <c r="AE50" s="335"/>
      <c r="AF50" s="335"/>
      <c r="AG50" s="335"/>
      <c r="AH50" s="335"/>
      <c r="AI50" s="335"/>
      <c r="AJ50" s="335"/>
      <c r="AK50" s="335"/>
      <c r="AL50" s="335"/>
      <c r="AM50" s="335"/>
      <c r="AN50" s="335"/>
      <c r="AO50" s="335"/>
      <c r="AP50" s="335"/>
      <c r="AQ50" s="335"/>
      <c r="AR50" s="335"/>
      <c r="AS50" s="335"/>
    </row>
    <row r="51" spans="1:45">
      <c r="A51" s="197"/>
      <c r="B51" s="197"/>
      <c r="C51" s="197"/>
      <c r="D51" s="197"/>
      <c r="E51" s="197"/>
      <c r="F51" s="197"/>
      <c r="G51" s="197"/>
      <c r="H51" s="197"/>
      <c r="I51" s="197"/>
      <c r="J51" s="197"/>
      <c r="K51" s="197"/>
      <c r="L51" s="207"/>
      <c r="M51" s="207"/>
      <c r="N51" s="207"/>
      <c r="O51" s="207"/>
      <c r="P51" s="207"/>
      <c r="Q51" s="207"/>
      <c r="R51" s="199"/>
      <c r="S51" s="197"/>
      <c r="T51" s="197"/>
      <c r="U51" s="207"/>
      <c r="V51" s="207"/>
      <c r="W51" s="207"/>
      <c r="X51" s="207"/>
      <c r="Y51" s="207"/>
      <c r="Z51" s="197"/>
      <c r="AA51" s="197"/>
      <c r="AB51" s="335"/>
      <c r="AC51" s="335"/>
      <c r="AD51" s="335"/>
      <c r="AE51" s="335"/>
      <c r="AF51" s="335"/>
      <c r="AG51" s="335"/>
      <c r="AH51" s="335"/>
      <c r="AI51" s="335"/>
      <c r="AJ51" s="335"/>
      <c r="AK51" s="335"/>
      <c r="AL51" s="335"/>
      <c r="AM51" s="335"/>
      <c r="AN51" s="335"/>
      <c r="AO51" s="335"/>
      <c r="AP51" s="335"/>
      <c r="AQ51" s="335"/>
      <c r="AR51" s="335"/>
      <c r="AS51" s="335"/>
    </row>
    <row r="52" spans="1:45">
      <c r="A52" s="197"/>
      <c r="B52" s="197"/>
      <c r="C52" s="197"/>
      <c r="D52" s="197"/>
      <c r="E52" s="197"/>
      <c r="F52" s="197"/>
      <c r="G52" s="197"/>
      <c r="H52" s="197"/>
      <c r="I52" s="197"/>
      <c r="J52" s="197"/>
      <c r="K52" s="197"/>
      <c r="L52" s="207"/>
      <c r="M52" s="207"/>
      <c r="N52" s="207"/>
      <c r="O52" s="207"/>
      <c r="P52" s="207"/>
      <c r="Q52" s="207"/>
      <c r="R52" s="199"/>
      <c r="S52" s="197"/>
      <c r="T52" s="197"/>
      <c r="U52" s="207"/>
      <c r="V52" s="207"/>
      <c r="W52" s="207"/>
      <c r="X52" s="207"/>
      <c r="Y52" s="207"/>
      <c r="Z52" s="197"/>
      <c r="AA52" s="197"/>
      <c r="AB52" s="335"/>
      <c r="AC52" s="335"/>
      <c r="AD52" s="335"/>
      <c r="AE52" s="335"/>
      <c r="AF52" s="335"/>
      <c r="AG52" s="335"/>
      <c r="AH52" s="335"/>
      <c r="AI52" s="335"/>
      <c r="AJ52" s="335"/>
      <c r="AK52" s="335"/>
      <c r="AL52" s="335"/>
      <c r="AM52" s="335"/>
      <c r="AN52" s="335"/>
      <c r="AO52" s="335"/>
      <c r="AP52" s="335"/>
      <c r="AQ52" s="335"/>
      <c r="AR52" s="335"/>
      <c r="AS52" s="335"/>
    </row>
    <row r="53" spans="1:45">
      <c r="A53" s="197"/>
      <c r="B53" s="197"/>
      <c r="C53" s="197"/>
      <c r="D53" s="197"/>
      <c r="E53" s="197"/>
      <c r="F53" s="197"/>
      <c r="G53" s="197"/>
      <c r="H53" s="197"/>
      <c r="I53" s="197"/>
      <c r="J53" s="197"/>
      <c r="K53" s="197"/>
      <c r="L53" s="207"/>
      <c r="M53" s="207"/>
      <c r="N53" s="207"/>
      <c r="O53" s="207"/>
      <c r="P53" s="207"/>
      <c r="Q53" s="207"/>
      <c r="R53" s="199"/>
      <c r="S53" s="197"/>
      <c r="T53" s="197"/>
      <c r="U53" s="207"/>
      <c r="V53" s="207"/>
      <c r="W53" s="207"/>
      <c r="X53" s="207"/>
      <c r="Y53" s="207"/>
      <c r="Z53" s="197"/>
      <c r="AA53" s="197"/>
      <c r="AB53" s="335"/>
      <c r="AC53" s="335"/>
      <c r="AD53" s="335"/>
      <c r="AE53" s="335"/>
      <c r="AF53" s="335"/>
      <c r="AG53" s="335"/>
      <c r="AH53" s="335"/>
      <c r="AI53" s="335"/>
      <c r="AJ53" s="335"/>
      <c r="AK53" s="335"/>
      <c r="AL53" s="335"/>
      <c r="AM53" s="335"/>
      <c r="AN53" s="335"/>
      <c r="AO53" s="335"/>
      <c r="AP53" s="335"/>
      <c r="AQ53" s="335"/>
      <c r="AR53" s="335"/>
      <c r="AS53" s="335"/>
    </row>
    <row r="54" spans="1:45">
      <c r="A54" s="197"/>
      <c r="B54" s="197"/>
      <c r="C54" s="197"/>
      <c r="D54" s="197"/>
      <c r="E54" s="197"/>
      <c r="F54" s="197"/>
      <c r="G54" s="197"/>
      <c r="H54" s="197"/>
      <c r="I54" s="197"/>
      <c r="J54" s="197"/>
      <c r="K54" s="197"/>
      <c r="L54" s="207"/>
      <c r="M54" s="207"/>
      <c r="N54" s="207"/>
      <c r="O54" s="207"/>
      <c r="P54" s="207"/>
      <c r="Q54" s="207"/>
      <c r="R54" s="199"/>
      <c r="S54" s="197"/>
      <c r="T54" s="197"/>
      <c r="U54" s="207"/>
      <c r="V54" s="207"/>
      <c r="W54" s="207"/>
      <c r="X54" s="207"/>
      <c r="Y54" s="207"/>
      <c r="Z54" s="197"/>
      <c r="AA54" s="197"/>
      <c r="AB54" s="335"/>
      <c r="AC54" s="335"/>
      <c r="AD54" s="335"/>
      <c r="AE54" s="335"/>
      <c r="AF54" s="335"/>
      <c r="AG54" s="335"/>
      <c r="AH54" s="335"/>
      <c r="AI54" s="335"/>
      <c r="AJ54" s="335"/>
      <c r="AK54" s="335"/>
      <c r="AL54" s="335"/>
      <c r="AM54" s="335"/>
      <c r="AN54" s="335"/>
      <c r="AO54" s="335"/>
      <c r="AP54" s="335"/>
      <c r="AQ54" s="335"/>
      <c r="AR54" s="335"/>
      <c r="AS54" s="335"/>
    </row>
    <row r="55" spans="1:4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335"/>
      <c r="AC55" s="335"/>
      <c r="AD55" s="335"/>
      <c r="AE55" s="335"/>
      <c r="AF55" s="335"/>
      <c r="AG55" s="335"/>
      <c r="AH55" s="335"/>
      <c r="AI55" s="335"/>
      <c r="AJ55" s="335"/>
      <c r="AK55" s="335"/>
      <c r="AL55" s="335"/>
      <c r="AM55" s="335"/>
      <c r="AN55" s="335"/>
      <c r="AO55" s="335"/>
      <c r="AP55" s="335"/>
      <c r="AQ55" s="335"/>
      <c r="AR55" s="335"/>
      <c r="AS55" s="335"/>
    </row>
    <row r="56" spans="1:45">
      <c r="A56" s="197"/>
      <c r="B56" s="197"/>
      <c r="C56" s="197"/>
      <c r="D56" s="197"/>
      <c r="E56" s="197"/>
      <c r="F56" s="197"/>
      <c r="G56" s="197"/>
      <c r="H56" s="197"/>
      <c r="I56" s="197"/>
      <c r="J56" s="197"/>
      <c r="K56" s="197"/>
      <c r="L56" s="207">
        <f>IF('10E Entry'!P3="MALE",L26,L47)</f>
        <v>0</v>
      </c>
      <c r="M56" s="207">
        <f>IF('10E Entry'!P3="MALE",M26,M47)</f>
        <v>0</v>
      </c>
      <c r="N56" s="207">
        <f>IF('10E Entry'!P3="MALE",N26,N47)</f>
        <v>0</v>
      </c>
      <c r="O56" s="207">
        <f>IF('10E Entry'!P3="MALE",O26,O47)</f>
        <v>0</v>
      </c>
      <c r="P56" s="207">
        <f>P26</f>
        <v>0</v>
      </c>
      <c r="Q56" s="207">
        <f>Q26</f>
        <v>0</v>
      </c>
      <c r="R56" s="207">
        <f>R26</f>
        <v>0</v>
      </c>
      <c r="S56" s="197"/>
      <c r="T56" s="207"/>
      <c r="U56" s="207">
        <f>IF('10E Entry'!P3="MALE",T26,U47)</f>
        <v>0</v>
      </c>
      <c r="V56" s="207">
        <f>IF('10E Entry'!P3="MALE",U26,V47)</f>
        <v>0</v>
      </c>
      <c r="W56" s="207">
        <f>IF('10E Entry'!P3="MALE",V26,W47)</f>
        <v>0</v>
      </c>
      <c r="X56" s="207">
        <f>IF('10E Entry'!P3="MALE",W26,X47)</f>
        <v>0</v>
      </c>
      <c r="Y56" s="207">
        <f>X26</f>
        <v>0</v>
      </c>
      <c r="Z56" s="207">
        <f>Y26</f>
        <v>0</v>
      </c>
      <c r="AA56" s="207">
        <f>Z26</f>
        <v>0</v>
      </c>
      <c r="AB56" s="359">
        <f>AA26</f>
        <v>0</v>
      </c>
      <c r="AC56" s="359">
        <f>AB26</f>
        <v>0</v>
      </c>
      <c r="AD56" s="335"/>
      <c r="AE56" s="335"/>
      <c r="AF56" s="335"/>
      <c r="AG56" s="335"/>
      <c r="AH56" s="335"/>
      <c r="AI56" s="335"/>
      <c r="AJ56" s="335"/>
      <c r="AK56" s="335"/>
      <c r="AL56" s="335"/>
      <c r="AM56" s="335"/>
      <c r="AN56" s="335"/>
      <c r="AO56" s="335"/>
      <c r="AP56" s="335"/>
      <c r="AQ56" s="335"/>
      <c r="AR56" s="335"/>
      <c r="AS56" s="335"/>
    </row>
    <row r="57" spans="1:4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335"/>
      <c r="AC57" s="335"/>
      <c r="AD57" s="335"/>
      <c r="AE57" s="335"/>
      <c r="AF57" s="335"/>
      <c r="AG57" s="335"/>
      <c r="AH57" s="335"/>
      <c r="AI57" s="335"/>
      <c r="AJ57" s="335"/>
      <c r="AK57" s="335"/>
      <c r="AL57" s="335"/>
      <c r="AM57" s="335"/>
      <c r="AN57" s="335"/>
      <c r="AO57" s="335"/>
      <c r="AP57" s="335"/>
      <c r="AQ57" s="335"/>
      <c r="AR57" s="335"/>
      <c r="AS57" s="335"/>
    </row>
    <row r="58" spans="1:4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335"/>
      <c r="AC58" s="335"/>
      <c r="AD58" s="335"/>
      <c r="AE58" s="335"/>
      <c r="AF58" s="335"/>
      <c r="AG58" s="335"/>
      <c r="AH58" s="335"/>
      <c r="AI58" s="335"/>
      <c r="AJ58" s="335"/>
      <c r="AK58" s="335"/>
      <c r="AL58" s="335"/>
      <c r="AM58" s="335"/>
      <c r="AN58" s="335"/>
      <c r="AO58" s="335"/>
      <c r="AP58" s="335"/>
      <c r="AQ58" s="335"/>
      <c r="AR58" s="335"/>
      <c r="AS58" s="335"/>
    </row>
    <row r="59" spans="1:45">
      <c r="A59" s="197"/>
      <c r="B59" s="197"/>
      <c r="C59" s="197"/>
      <c r="D59" s="197"/>
      <c r="E59" s="197"/>
      <c r="F59" s="197"/>
      <c r="G59" s="197"/>
      <c r="H59" s="197"/>
      <c r="I59" s="197"/>
      <c r="J59" s="197"/>
      <c r="K59" s="197"/>
      <c r="L59" s="1152" t="s">
        <v>635</v>
      </c>
      <c r="M59" s="1152"/>
      <c r="N59" s="1152"/>
      <c r="O59" s="1152"/>
      <c r="P59" s="1152"/>
      <c r="Q59" s="1152"/>
      <c r="R59" s="1140" t="s">
        <v>696</v>
      </c>
      <c r="S59" s="1141"/>
      <c r="T59" s="1141"/>
      <c r="U59" s="1142"/>
      <c r="V59" s="197"/>
      <c r="W59" s="197"/>
      <c r="X59" s="197"/>
      <c r="Y59" s="197"/>
      <c r="Z59" s="197"/>
      <c r="AA59" s="197"/>
      <c r="AB59" s="335"/>
      <c r="AC59" s="335"/>
      <c r="AD59" s="335"/>
      <c r="AE59" s="335"/>
      <c r="AF59" s="335"/>
      <c r="AG59" s="335"/>
      <c r="AH59" s="335"/>
      <c r="AI59" s="335"/>
      <c r="AJ59" s="335"/>
      <c r="AK59" s="335"/>
      <c r="AL59" s="335"/>
      <c r="AM59" s="335"/>
      <c r="AN59" s="335"/>
      <c r="AO59" s="335"/>
      <c r="AP59" s="335"/>
      <c r="AQ59" s="335"/>
      <c r="AR59" s="335"/>
      <c r="AS59" s="335"/>
    </row>
    <row r="60" spans="1:45">
      <c r="A60" s="335"/>
      <c r="B60" s="335"/>
      <c r="C60" s="335"/>
      <c r="D60" s="335"/>
      <c r="E60" s="335"/>
      <c r="F60" s="335"/>
      <c r="G60" s="335"/>
      <c r="H60" s="335"/>
      <c r="I60" s="335"/>
      <c r="J60" s="335"/>
      <c r="K60" s="359"/>
      <c r="L60" s="359" t="s">
        <v>519</v>
      </c>
      <c r="M60" s="359" t="s">
        <v>699</v>
      </c>
      <c r="N60" s="359" t="s">
        <v>735</v>
      </c>
      <c r="O60" s="359" t="s">
        <v>743</v>
      </c>
      <c r="P60" s="359"/>
      <c r="Q60" s="335"/>
      <c r="R60" s="1131" t="s">
        <v>884</v>
      </c>
      <c r="S60" s="1132"/>
      <c r="T60" s="1132"/>
      <c r="U60" s="1133"/>
      <c r="V60" s="197"/>
      <c r="W60" s="1147" t="s">
        <v>888</v>
      </c>
      <c r="X60" s="1147"/>
      <c r="Y60" s="1147"/>
      <c r="Z60" s="206"/>
      <c r="AA60" s="197"/>
      <c r="AB60" s="335"/>
      <c r="AC60" s="335"/>
      <c r="AD60" s="335"/>
      <c r="AE60" s="335"/>
      <c r="AF60" s="335"/>
      <c r="AG60" s="335"/>
      <c r="AH60" s="335"/>
      <c r="AI60" s="335"/>
      <c r="AJ60" s="335"/>
      <c r="AK60" s="335"/>
      <c r="AL60" s="335"/>
      <c r="AM60" s="335"/>
      <c r="AN60" s="335"/>
      <c r="AO60" s="335"/>
      <c r="AP60" s="335"/>
      <c r="AQ60" s="335"/>
      <c r="AR60" s="335"/>
      <c r="AS60" s="335"/>
    </row>
    <row r="61" spans="1:45">
      <c r="A61" s="335"/>
      <c r="B61" s="335"/>
      <c r="C61" s="335"/>
      <c r="D61" s="335"/>
      <c r="E61" s="335"/>
      <c r="F61" s="335"/>
      <c r="G61" s="335"/>
      <c r="H61" s="335"/>
      <c r="I61" s="335"/>
      <c r="J61" s="335"/>
      <c r="K61" s="359"/>
      <c r="L61" s="359" t="s">
        <v>674</v>
      </c>
      <c r="M61" s="359" t="s">
        <v>722</v>
      </c>
      <c r="N61" s="359" t="s">
        <v>737</v>
      </c>
      <c r="O61" s="359" t="s">
        <v>877</v>
      </c>
      <c r="P61" s="359"/>
      <c r="Q61" s="335"/>
      <c r="R61" s="207"/>
      <c r="S61" s="226" t="s">
        <v>879</v>
      </c>
      <c r="T61" s="360" t="s">
        <v>880</v>
      </c>
      <c r="U61" s="359" t="s">
        <v>880</v>
      </c>
      <c r="V61" s="197"/>
      <c r="W61" s="207" t="s">
        <v>889</v>
      </c>
      <c r="X61" s="207">
        <v>1</v>
      </c>
      <c r="Y61" s="207">
        <v>3</v>
      </c>
      <c r="Z61" s="197"/>
      <c r="AA61" s="197"/>
      <c r="AB61" s="335"/>
      <c r="AC61" s="335"/>
      <c r="AD61" s="335"/>
      <c r="AE61" s="335"/>
      <c r="AF61" s="335"/>
      <c r="AG61" s="335"/>
      <c r="AH61" s="335"/>
      <c r="AI61" s="335"/>
      <c r="AJ61" s="335"/>
      <c r="AK61" s="335"/>
      <c r="AL61" s="335"/>
      <c r="AM61" s="335"/>
      <c r="AN61" s="335"/>
      <c r="AO61" s="335"/>
      <c r="AP61" s="335"/>
      <c r="AQ61" s="335"/>
      <c r="AR61" s="335"/>
      <c r="AS61" s="335"/>
    </row>
    <row r="62" spans="1:45">
      <c r="A62" s="335"/>
      <c r="B62" s="335"/>
      <c r="C62" s="335"/>
      <c r="D62" s="335"/>
      <c r="E62" s="335"/>
      <c r="F62" s="335"/>
      <c r="G62" s="335"/>
      <c r="H62" s="335"/>
      <c r="I62" s="335"/>
      <c r="J62" s="335"/>
      <c r="K62" s="364">
        <v>0</v>
      </c>
      <c r="L62" s="361">
        <f>IF(B12&lt;250001,0,"")</f>
        <v>0</v>
      </c>
      <c r="M62" s="361">
        <f>IF(B13&lt;250001,0,"")</f>
        <v>0</v>
      </c>
      <c r="N62" s="361">
        <f>IF(B14&lt;250001,0,"")</f>
        <v>0</v>
      </c>
      <c r="O62" s="361">
        <f>IF(CB15&lt;250001,0,"")</f>
        <v>0</v>
      </c>
      <c r="P62" s="359"/>
      <c r="Q62" s="335"/>
      <c r="R62" s="207"/>
      <c r="S62" s="226" t="s">
        <v>881</v>
      </c>
      <c r="T62" s="360" t="s">
        <v>881</v>
      </c>
      <c r="U62" s="359"/>
      <c r="V62" s="197"/>
      <c r="W62" s="207" t="s">
        <v>459</v>
      </c>
      <c r="X62" s="207" t="str">
        <f>'ANTICIPATORY STATEMENT'!AC58</f>
        <v/>
      </c>
      <c r="Y62" s="207"/>
      <c r="Z62" s="197"/>
      <c r="AA62" s="197"/>
      <c r="AB62" s="335"/>
      <c r="AC62" s="335"/>
      <c r="AD62" s="335"/>
      <c r="AE62" s="335"/>
      <c r="AF62" s="335"/>
      <c r="AG62" s="335"/>
      <c r="AH62" s="335"/>
      <c r="AI62" s="335"/>
      <c r="AJ62" s="335"/>
      <c r="AK62" s="335"/>
      <c r="AL62" s="335"/>
      <c r="AM62" s="335"/>
      <c r="AN62" s="335"/>
      <c r="AO62" s="335"/>
      <c r="AP62" s="335"/>
      <c r="AQ62" s="335"/>
      <c r="AR62" s="335"/>
      <c r="AS62" s="335"/>
    </row>
    <row r="63" spans="1:45">
      <c r="A63" s="335"/>
      <c r="B63" s="335"/>
      <c r="C63" s="335"/>
      <c r="D63" s="335"/>
      <c r="E63" s="335"/>
      <c r="F63" s="335"/>
      <c r="G63" s="335"/>
      <c r="H63" s="335"/>
      <c r="I63" s="335"/>
      <c r="J63" s="335"/>
      <c r="K63" s="364">
        <v>0.1</v>
      </c>
      <c r="L63" s="359">
        <f>IF(B12&gt;250000,(B12-250000)/10,0)</f>
        <v>0</v>
      </c>
      <c r="M63" s="359">
        <f>IF(B13&gt;250000,(B13-250000)/20,0)</f>
        <v>0</v>
      </c>
      <c r="N63" s="359">
        <f>IF(B14&gt;250000,(B14-250000)/20,0)</f>
        <v>0</v>
      </c>
      <c r="O63" s="359">
        <f>IF(B15&gt;250000,(B15-250000)/20,0)</f>
        <v>0</v>
      </c>
      <c r="P63" s="359"/>
      <c r="Q63" s="335"/>
      <c r="R63" s="364">
        <v>0</v>
      </c>
      <c r="S63" s="226">
        <f>IF(F22&lt;250001,0,"")</f>
        <v>0</v>
      </c>
      <c r="T63" s="360" t="s">
        <v>882</v>
      </c>
      <c r="U63" s="365">
        <f>IF(F22&lt;250001,0,IF(F22&lt;500001,(F22-250000)/20,IF(F22&lt;750001,(12500+(F22-500000)/10),IF(F22&lt;1000001,(37500+(F22-750000)*15/100),IF(F22&lt;1250001,75000+(F22-1000000)/5,IF(F22&lt;1500001,125000+(F22-1250000)/4,187500+(F22-1500000)*30/100))))))</f>
        <v>0</v>
      </c>
      <c r="V63" s="197"/>
      <c r="W63" s="207" t="s">
        <v>890</v>
      </c>
      <c r="X63" s="207">
        <f>U70</f>
        <v>0</v>
      </c>
      <c r="Y63" s="207">
        <f>U87</f>
        <v>0</v>
      </c>
      <c r="Z63" s="197"/>
      <c r="AA63" s="197"/>
      <c r="AB63" s="335"/>
      <c r="AC63" s="335"/>
      <c r="AD63" s="335"/>
      <c r="AE63" s="335"/>
      <c r="AF63" s="335"/>
      <c r="AG63" s="335"/>
      <c r="AH63" s="335"/>
      <c r="AI63" s="335"/>
      <c r="AJ63" s="335"/>
      <c r="AK63" s="335"/>
      <c r="AL63" s="335"/>
      <c r="AM63" s="335"/>
      <c r="AN63" s="335"/>
      <c r="AO63" s="335"/>
      <c r="AP63" s="335"/>
      <c r="AQ63" s="335"/>
      <c r="AR63" s="335"/>
      <c r="AS63" s="335"/>
    </row>
    <row r="64" spans="1:45">
      <c r="A64" s="335"/>
      <c r="B64" s="335"/>
      <c r="C64" s="335"/>
      <c r="D64" s="335"/>
      <c r="E64" s="335"/>
      <c r="F64" s="335"/>
      <c r="G64" s="335"/>
      <c r="H64" s="335"/>
      <c r="I64" s="335"/>
      <c r="J64" s="335"/>
      <c r="K64" s="364">
        <v>0.2</v>
      </c>
      <c r="L64" s="207">
        <f>IF(B12&gt;500000,(25000+(B12-500000)/5),0)</f>
        <v>0</v>
      </c>
      <c r="M64" s="207">
        <f>IF(B13&gt;500000,(12500+(B13-500000)/5),0)</f>
        <v>0</v>
      </c>
      <c r="N64" s="207">
        <f>IF(B14&gt;500000,(12500+(B14-500000)/5),0)</f>
        <v>0</v>
      </c>
      <c r="O64" s="207">
        <f>IF(B15&gt;500000,(12500+(B15-500000)/5),0)</f>
        <v>0</v>
      </c>
      <c r="P64" s="359"/>
      <c r="Q64" s="335"/>
      <c r="R64" s="364">
        <v>0.1</v>
      </c>
      <c r="S64" s="226">
        <f>IF(F22&gt;250000,(F22-250000)/20,0)</f>
        <v>0</v>
      </c>
      <c r="T64" s="360" t="s">
        <v>67</v>
      </c>
      <c r="U64" s="365">
        <f>U73*4/100</f>
        <v>0</v>
      </c>
      <c r="V64" s="197"/>
      <c r="W64" s="207" t="s">
        <v>891</v>
      </c>
      <c r="X64" s="207">
        <f>S70</f>
        <v>0</v>
      </c>
      <c r="Y64" s="207">
        <f>S87</f>
        <v>0</v>
      </c>
      <c r="Z64" s="197"/>
      <c r="AA64" s="197"/>
      <c r="AB64" s="335"/>
      <c r="AC64" s="335"/>
      <c r="AD64" s="335"/>
      <c r="AE64" s="335"/>
      <c r="AF64" s="335"/>
      <c r="AG64" s="335"/>
      <c r="AH64" s="335"/>
      <c r="AI64" s="335"/>
      <c r="AJ64" s="335"/>
      <c r="AK64" s="335"/>
      <c r="AL64" s="335"/>
      <c r="AM64" s="335"/>
      <c r="AN64" s="335"/>
      <c r="AO64" s="335"/>
      <c r="AP64" s="335"/>
      <c r="AQ64" s="335"/>
      <c r="AR64" s="335"/>
      <c r="AS64" s="335"/>
    </row>
    <row r="65" spans="1:45">
      <c r="A65" s="335"/>
      <c r="B65" s="335"/>
      <c r="C65" s="335"/>
      <c r="D65" s="335"/>
      <c r="E65" s="335"/>
      <c r="F65" s="335"/>
      <c r="G65" s="335"/>
      <c r="H65" s="335"/>
      <c r="I65" s="335"/>
      <c r="J65" s="335"/>
      <c r="K65" s="364">
        <v>0.3</v>
      </c>
      <c r="L65" s="207">
        <f>IF(B12&gt;1000000,125000+((B12-1000000)*30/100),0)</f>
        <v>0</v>
      </c>
      <c r="M65" s="207">
        <f>IF(B13&gt;1000000,112500+((B13-1000000)*30/100),0)</f>
        <v>0</v>
      </c>
      <c r="N65" s="207">
        <f>IF(B14&gt;1000000,112500+((B14-1000000)*30/100),0)</f>
        <v>0</v>
      </c>
      <c r="O65" s="207">
        <f>IF(B15&gt;1000000,112500+((B15-1000000)*30/100),0)</f>
        <v>0</v>
      </c>
      <c r="P65" s="359"/>
      <c r="Q65" s="335"/>
      <c r="R65" s="364">
        <v>0.2</v>
      </c>
      <c r="S65" s="226">
        <f>IF(F22&gt;500000,(12500+(F22-500000)/5),0)</f>
        <v>0</v>
      </c>
      <c r="T65" s="360" t="s">
        <v>252</v>
      </c>
      <c r="U65" s="365">
        <f>MROUND(U64,1)</f>
        <v>0</v>
      </c>
      <c r="V65" s="197"/>
      <c r="W65" s="207" t="s">
        <v>892</v>
      </c>
      <c r="X65" s="207">
        <f>IF(X62="NEW REGIME",X63,X64)</f>
        <v>0</v>
      </c>
      <c r="Y65" s="207">
        <f>IF(X62="NEW REGIME",Y63,Y64)</f>
        <v>0</v>
      </c>
      <c r="Z65" s="197"/>
      <c r="AA65" s="197"/>
      <c r="AB65" s="335"/>
      <c r="AC65" s="335"/>
      <c r="AD65" s="335"/>
      <c r="AE65" s="335"/>
      <c r="AF65" s="335"/>
      <c r="AG65" s="335"/>
      <c r="AH65" s="335"/>
      <c r="AI65" s="335"/>
      <c r="AJ65" s="335"/>
      <c r="AK65" s="335"/>
      <c r="AL65" s="335"/>
      <c r="AM65" s="335"/>
      <c r="AN65" s="335"/>
      <c r="AO65" s="335"/>
      <c r="AP65" s="335"/>
      <c r="AQ65" s="335"/>
      <c r="AR65" s="335"/>
      <c r="AS65" s="335"/>
    </row>
    <row r="66" spans="1:45">
      <c r="A66" s="335"/>
      <c r="B66" s="335"/>
      <c r="C66" s="335"/>
      <c r="D66" s="335"/>
      <c r="E66" s="335"/>
      <c r="F66" s="335"/>
      <c r="G66" s="335"/>
      <c r="H66" s="335"/>
      <c r="I66" s="335"/>
      <c r="J66" s="335"/>
      <c r="K66" s="207" t="s">
        <v>651</v>
      </c>
      <c r="L66" s="207">
        <f t="shared" ref="L66:O66" si="14">MAX(L62,L63,L64,L65)</f>
        <v>0</v>
      </c>
      <c r="M66" s="207">
        <f t="shared" si="14"/>
        <v>0</v>
      </c>
      <c r="N66" s="207">
        <f t="shared" si="14"/>
        <v>0</v>
      </c>
      <c r="O66" s="207">
        <f t="shared" si="14"/>
        <v>0</v>
      </c>
      <c r="P66" s="359"/>
      <c r="Q66" s="335"/>
      <c r="R66" s="364">
        <v>0.3</v>
      </c>
      <c r="S66" s="226">
        <f>IF(F25&gt;1000000,112500+((F25-1000000)*30/100),0)</f>
        <v>0</v>
      </c>
      <c r="T66" s="360" t="s">
        <v>208</v>
      </c>
      <c r="U66" s="365">
        <f>IF(F22&lt;250001,0,IF(F22&lt;500001,(F22-250000)*5/100,0))</f>
        <v>0</v>
      </c>
      <c r="V66" s="197"/>
      <c r="W66" s="366" t="s">
        <v>893</v>
      </c>
      <c r="X66" s="207"/>
      <c r="Y66" s="207"/>
      <c r="Z66" s="197"/>
      <c r="AA66" s="197"/>
      <c r="AB66" s="335"/>
      <c r="AC66" s="335"/>
      <c r="AD66" s="335"/>
      <c r="AE66" s="335"/>
      <c r="AF66" s="335"/>
      <c r="AG66" s="335"/>
      <c r="AH66" s="335"/>
      <c r="AI66" s="335"/>
      <c r="AJ66" s="335"/>
      <c r="AK66" s="335"/>
      <c r="AL66" s="335"/>
      <c r="AM66" s="335"/>
      <c r="AN66" s="335"/>
      <c r="AO66" s="335"/>
      <c r="AP66" s="335"/>
      <c r="AQ66" s="335"/>
      <c r="AR66" s="335"/>
      <c r="AS66" s="335"/>
    </row>
    <row r="67" spans="1:45">
      <c r="A67" s="335"/>
      <c r="B67" s="335"/>
      <c r="C67" s="335"/>
      <c r="D67" s="335"/>
      <c r="E67" s="335"/>
      <c r="F67" s="335"/>
      <c r="G67" s="335"/>
      <c r="H67" s="335"/>
      <c r="I67" s="335"/>
      <c r="J67" s="335"/>
      <c r="K67" s="207" t="s">
        <v>652</v>
      </c>
      <c r="L67" s="207">
        <f>L72*3/100</f>
        <v>0</v>
      </c>
      <c r="M67" s="207">
        <f>M72*3/100</f>
        <v>0</v>
      </c>
      <c r="N67" s="207">
        <f>N72*4/100</f>
        <v>0</v>
      </c>
      <c r="O67" s="207">
        <f>O72*4/100</f>
        <v>0</v>
      </c>
      <c r="P67" s="359"/>
      <c r="Q67" s="335"/>
      <c r="R67" s="207" t="s">
        <v>651</v>
      </c>
      <c r="S67" s="226">
        <f>MAX(S63,S64,S65,S66)</f>
        <v>0</v>
      </c>
      <c r="T67" s="360" t="s">
        <v>655</v>
      </c>
      <c r="U67" s="365">
        <f>MROUND(U63,1)</f>
        <v>0</v>
      </c>
      <c r="V67" s="197"/>
      <c r="W67" s="207"/>
      <c r="X67" s="207"/>
      <c r="Y67" s="207"/>
      <c r="Z67" s="197"/>
      <c r="AA67" s="197"/>
      <c r="AB67" s="335"/>
      <c r="AC67" s="335"/>
      <c r="AD67" s="335"/>
      <c r="AE67" s="335"/>
      <c r="AF67" s="335"/>
      <c r="AG67" s="335"/>
      <c r="AH67" s="335"/>
      <c r="AI67" s="335"/>
      <c r="AJ67" s="335"/>
      <c r="AK67" s="335"/>
      <c r="AL67" s="335"/>
      <c r="AM67" s="335"/>
      <c r="AN67" s="335"/>
      <c r="AO67" s="335"/>
      <c r="AP67" s="335"/>
      <c r="AQ67" s="335"/>
      <c r="AR67" s="335"/>
      <c r="AS67" s="335"/>
    </row>
    <row r="68" spans="1:45">
      <c r="A68" s="335"/>
      <c r="B68" s="335"/>
      <c r="C68" s="335"/>
      <c r="D68" s="335"/>
      <c r="E68" s="335"/>
      <c r="F68" s="335"/>
      <c r="G68" s="335"/>
      <c r="H68" s="335"/>
      <c r="I68" s="335"/>
      <c r="J68" s="335"/>
      <c r="K68" s="366" t="s">
        <v>653</v>
      </c>
      <c r="L68" s="207">
        <f t="shared" ref="L68:O68" si="15">MROUND(L67,1)</f>
        <v>0</v>
      </c>
      <c r="M68" s="207">
        <f t="shared" si="15"/>
        <v>0</v>
      </c>
      <c r="N68" s="207">
        <f t="shared" si="15"/>
        <v>0</v>
      </c>
      <c r="O68" s="207">
        <f t="shared" si="15"/>
        <v>0</v>
      </c>
      <c r="P68" s="359"/>
      <c r="Q68" s="335"/>
      <c r="R68" s="207" t="s">
        <v>652</v>
      </c>
      <c r="S68" s="226">
        <f>S73*4/100</f>
        <v>0</v>
      </c>
      <c r="T68" s="367"/>
      <c r="U68" s="365"/>
      <c r="V68" s="197"/>
      <c r="W68" s="207"/>
      <c r="X68" s="207"/>
      <c r="Y68" s="207"/>
      <c r="Z68" s="197"/>
      <c r="AA68" s="197"/>
      <c r="AB68" s="335"/>
      <c r="AC68" s="335"/>
      <c r="AD68" s="335"/>
      <c r="AE68" s="335"/>
      <c r="AF68" s="335"/>
      <c r="AG68" s="335"/>
      <c r="AH68" s="335"/>
      <c r="AI68" s="335"/>
      <c r="AJ68" s="335"/>
      <c r="AK68" s="335"/>
      <c r="AL68" s="335"/>
      <c r="AM68" s="335"/>
      <c r="AN68" s="335"/>
      <c r="AO68" s="335"/>
      <c r="AP68" s="335"/>
      <c r="AQ68" s="335"/>
      <c r="AR68" s="335"/>
      <c r="AS68" s="335"/>
    </row>
    <row r="69" spans="1:45">
      <c r="A69" s="335"/>
      <c r="B69" s="335"/>
      <c r="C69" s="335"/>
      <c r="D69" s="335"/>
      <c r="E69" s="335"/>
      <c r="F69" s="335"/>
      <c r="G69" s="335"/>
      <c r="H69" s="335"/>
      <c r="I69" s="335"/>
      <c r="J69" s="335"/>
      <c r="K69" s="243" t="s">
        <v>654</v>
      </c>
      <c r="L69" s="243">
        <f>L72+L68</f>
        <v>0</v>
      </c>
      <c r="M69" s="243">
        <f>M72+M68</f>
        <v>0</v>
      </c>
      <c r="N69" s="243">
        <f>N72+N68</f>
        <v>0</v>
      </c>
      <c r="O69" s="243">
        <f>O72+O68</f>
        <v>0</v>
      </c>
      <c r="P69" s="359"/>
      <c r="Q69" s="335"/>
      <c r="R69" s="207" t="s">
        <v>693</v>
      </c>
      <c r="S69" s="226">
        <f>MROUND(S68,1)</f>
        <v>0</v>
      </c>
      <c r="T69" s="360"/>
      <c r="U69" s="365"/>
      <c r="V69" s="197"/>
      <c r="W69" s="207"/>
      <c r="X69" s="207"/>
      <c r="Y69" s="207"/>
      <c r="Z69" s="197"/>
      <c r="AA69" s="197"/>
      <c r="AB69" s="335"/>
      <c r="AC69" s="335"/>
      <c r="AD69" s="335"/>
      <c r="AE69" s="335"/>
      <c r="AF69" s="335"/>
      <c r="AG69" s="335"/>
      <c r="AH69" s="335"/>
      <c r="AI69" s="335"/>
      <c r="AJ69" s="335"/>
      <c r="AK69" s="335"/>
      <c r="AL69" s="335"/>
      <c r="AM69" s="335"/>
      <c r="AN69" s="335"/>
      <c r="AO69" s="335"/>
      <c r="AP69" s="335"/>
      <c r="AQ69" s="335"/>
      <c r="AR69" s="335"/>
      <c r="AS69" s="335"/>
    </row>
    <row r="70" spans="1:45">
      <c r="A70" s="335"/>
      <c r="B70" s="335"/>
      <c r="C70" s="335"/>
      <c r="D70" s="335"/>
      <c r="E70" s="335"/>
      <c r="F70" s="335"/>
      <c r="G70" s="335"/>
      <c r="H70" s="335"/>
      <c r="I70" s="335"/>
      <c r="J70" s="335"/>
      <c r="K70" s="207" t="s">
        <v>655</v>
      </c>
      <c r="L70" s="207">
        <f>MROUND(L66,1)</f>
        <v>0</v>
      </c>
      <c r="M70" s="207">
        <f>MROUND(M66,1)</f>
        <v>0</v>
      </c>
      <c r="N70" s="207">
        <f>MROUND(N66,1)</f>
        <v>0</v>
      </c>
      <c r="O70" s="207">
        <f>MROUND(O66,1)</f>
        <v>0</v>
      </c>
      <c r="P70" s="359"/>
      <c r="Q70" s="335"/>
      <c r="R70" s="243" t="s">
        <v>663</v>
      </c>
      <c r="S70" s="368">
        <f>S73+S69</f>
        <v>0</v>
      </c>
      <c r="T70" s="369" t="s">
        <v>3</v>
      </c>
      <c r="U70" s="370">
        <f>U73+U65</f>
        <v>0</v>
      </c>
      <c r="V70" s="197"/>
      <c r="W70" s="207"/>
      <c r="X70" s="207"/>
      <c r="Y70" s="207"/>
      <c r="Z70" s="197"/>
      <c r="AA70" s="197"/>
      <c r="AB70" s="335"/>
      <c r="AC70" s="335"/>
      <c r="AD70" s="335"/>
      <c r="AE70" s="335"/>
      <c r="AF70" s="335"/>
      <c r="AG70" s="335"/>
      <c r="AH70" s="335"/>
      <c r="AI70" s="335"/>
      <c r="AJ70" s="335"/>
      <c r="AK70" s="335"/>
      <c r="AL70" s="335"/>
      <c r="AM70" s="335"/>
      <c r="AN70" s="335"/>
      <c r="AO70" s="335"/>
      <c r="AP70" s="335"/>
      <c r="AQ70" s="335"/>
      <c r="AR70" s="335"/>
      <c r="AS70" s="335"/>
    </row>
    <row r="71" spans="1:45">
      <c r="K71" s="180" t="s">
        <v>208</v>
      </c>
      <c r="L71" s="180">
        <f>IF(L70&lt;5000,L70,5000)</f>
        <v>0</v>
      </c>
      <c r="M71" s="180">
        <f>IF(M70&lt;2500,M70,2500)</f>
        <v>0</v>
      </c>
      <c r="N71" s="180">
        <f>IF(N70&lt;2500,N70,2500)</f>
        <v>0</v>
      </c>
      <c r="O71" s="180">
        <f>IF(O70&lt;12500,O70,12500)</f>
        <v>0</v>
      </c>
      <c r="P71" s="181"/>
      <c r="R71" s="180" t="s">
        <v>655</v>
      </c>
      <c r="S71" s="180">
        <f>MROUND(S67,1)</f>
        <v>0</v>
      </c>
      <c r="T71" s="180"/>
      <c r="U71" s="318"/>
      <c r="V71" s="169"/>
      <c r="W71" s="180"/>
      <c r="X71" s="180"/>
      <c r="Y71" s="180"/>
      <c r="Z71" s="169"/>
      <c r="AA71" s="169"/>
      <c r="AB71" s="115"/>
    </row>
    <row r="72" spans="1:45">
      <c r="K72" s="187" t="s">
        <v>656</v>
      </c>
      <c r="L72" s="180">
        <f>IF(B12&lt;500001,(L70-L71),L70)</f>
        <v>0</v>
      </c>
      <c r="M72" s="180">
        <f>IF(B13&lt;350001,(M70-M71),M70)</f>
        <v>0</v>
      </c>
      <c r="N72" s="180">
        <f>IF(B14&lt;350001,(N70-N71),N70)</f>
        <v>0</v>
      </c>
      <c r="O72" s="180">
        <f>IF(B15&lt;500001,(O70-O71),O70)</f>
        <v>0</v>
      </c>
      <c r="P72" s="181"/>
      <c r="R72" s="180" t="s">
        <v>208</v>
      </c>
      <c r="S72" s="180">
        <f>IF(S71&lt;12500,S71,12500)</f>
        <v>0</v>
      </c>
      <c r="T72" s="180"/>
      <c r="U72" s="318"/>
      <c r="V72" s="169"/>
      <c r="W72" s="180"/>
      <c r="X72" s="180"/>
      <c r="Y72" s="180"/>
      <c r="Z72" s="169"/>
      <c r="AA72" s="169"/>
      <c r="AB72" s="115"/>
    </row>
    <row r="73" spans="1:45">
      <c r="K73" s="181"/>
      <c r="L73" s="181"/>
      <c r="M73" s="181"/>
      <c r="N73" s="181"/>
      <c r="O73" s="181"/>
      <c r="P73" s="181"/>
      <c r="R73" s="180" t="s">
        <v>695</v>
      </c>
      <c r="S73" s="180">
        <f>IF(F22&lt;500001,(S71-S72),S71)</f>
        <v>0</v>
      </c>
      <c r="T73" s="187" t="s">
        <v>883</v>
      </c>
      <c r="U73" s="318">
        <f>IF(F22&lt;500001,(U67-U66),U67)</f>
        <v>0</v>
      </c>
      <c r="V73" s="169"/>
      <c r="W73" s="180"/>
      <c r="X73" s="180"/>
      <c r="Y73" s="180"/>
      <c r="Z73" s="169"/>
      <c r="AA73" s="169"/>
      <c r="AB73" s="115"/>
    </row>
    <row r="74" spans="1:45">
      <c r="K74" s="181"/>
      <c r="L74" s="181"/>
      <c r="M74" s="181"/>
      <c r="N74" s="181"/>
      <c r="O74" s="181"/>
      <c r="P74" s="181"/>
      <c r="R74" s="180"/>
      <c r="S74" s="180"/>
      <c r="T74" s="180"/>
      <c r="U74" s="318"/>
      <c r="V74" s="169"/>
      <c r="W74" s="169"/>
      <c r="X74" s="169"/>
      <c r="Y74" s="169"/>
      <c r="Z74" s="169"/>
      <c r="AA74" s="169"/>
      <c r="AB74" s="115"/>
    </row>
    <row r="76" spans="1:45">
      <c r="R76" s="1137" t="s">
        <v>696</v>
      </c>
      <c r="S76" s="1138"/>
      <c r="T76" s="1138"/>
      <c r="U76" s="1139"/>
    </row>
    <row r="77" spans="1:45">
      <c r="R77" s="1134" t="s">
        <v>885</v>
      </c>
      <c r="S77" s="1135"/>
      <c r="T77" s="1135"/>
      <c r="U77" s="1136"/>
    </row>
    <row r="78" spans="1:45">
      <c r="R78" s="180"/>
      <c r="S78" s="189" t="s">
        <v>879</v>
      </c>
      <c r="T78" s="319" t="s">
        <v>880</v>
      </c>
      <c r="U78" s="181" t="s">
        <v>880</v>
      </c>
    </row>
    <row r="79" spans="1:45">
      <c r="R79" s="324"/>
      <c r="S79" s="189" t="s">
        <v>886</v>
      </c>
      <c r="T79" s="319"/>
      <c r="U79" s="181" t="s">
        <v>887</v>
      </c>
    </row>
    <row r="80" spans="1:45">
      <c r="R80" s="186">
        <v>0</v>
      </c>
      <c r="S80" s="189">
        <f>IF(F25&lt;250001,0,"")</f>
        <v>0</v>
      </c>
      <c r="T80" s="319" t="s">
        <v>882</v>
      </c>
      <c r="U80" s="318">
        <f>IF(F25&lt;250001,0,IF(F25&lt;500001,(F25-250000)/20,IF(F25&lt;750001,(12500+(F25-500000)/10),IF(F25&lt;1000001,(37500+(F25-750000)*15/100),IF(F25&lt;1250001,75000+(F25-1000000)/5,IF(F25&lt;1500001,125000+(F25-1250000)/4,187500+(F25-1500000)*30/100))))))</f>
        <v>0</v>
      </c>
    </row>
    <row r="81" spans="18:21">
      <c r="R81" s="186">
        <v>0.1</v>
      </c>
      <c r="S81" s="189">
        <f>IF(F25&gt;250000,(F25-250000)/20,0)</f>
        <v>0</v>
      </c>
      <c r="T81" s="319" t="s">
        <v>67</v>
      </c>
      <c r="U81" s="318">
        <f>U90*4/100</f>
        <v>0</v>
      </c>
    </row>
    <row r="82" spans="18:21">
      <c r="R82" s="186">
        <v>0.2</v>
      </c>
      <c r="S82" s="189">
        <f>IF(F25&gt;500000,(12500+(F25-500000)/5),0)</f>
        <v>0</v>
      </c>
      <c r="T82" s="319" t="s">
        <v>252</v>
      </c>
      <c r="U82" s="318">
        <f>MROUND(U81,1)</f>
        <v>0</v>
      </c>
    </row>
    <row r="83" spans="18:21">
      <c r="R83" s="186">
        <v>0.3</v>
      </c>
      <c r="S83" s="189">
        <f>IF(F25&gt;1000000,112500+((F25-1000000)*30/100),0)</f>
        <v>0</v>
      </c>
      <c r="T83" s="319" t="s">
        <v>208</v>
      </c>
      <c r="U83" s="318">
        <f>IF(F25&lt;250001,0,IF(F25&lt;500001,(F25-250000)*5/100,0))</f>
        <v>0</v>
      </c>
    </row>
    <row r="84" spans="18:21">
      <c r="R84" s="180" t="s">
        <v>651</v>
      </c>
      <c r="S84" s="189">
        <f>MAX(S80,S81,S82,S83)</f>
        <v>0</v>
      </c>
      <c r="T84" s="319" t="s">
        <v>655</v>
      </c>
      <c r="U84" s="318">
        <f>MROUND(U80,1)</f>
        <v>0</v>
      </c>
    </row>
    <row r="85" spans="18:21">
      <c r="R85" s="180" t="s">
        <v>652</v>
      </c>
      <c r="S85" s="189">
        <f>S90*4/100</f>
        <v>0</v>
      </c>
      <c r="T85" s="320"/>
      <c r="U85" s="318"/>
    </row>
    <row r="86" spans="18:21">
      <c r="R86" s="180" t="s">
        <v>693</v>
      </c>
      <c r="S86" s="189">
        <f>MROUND(S85,1)</f>
        <v>0</v>
      </c>
      <c r="T86" s="319"/>
      <c r="U86" s="318"/>
    </row>
    <row r="87" spans="18:21">
      <c r="R87" s="188" t="s">
        <v>663</v>
      </c>
      <c r="S87" s="323">
        <f>S90+S86</f>
        <v>0</v>
      </c>
      <c r="T87" s="321" t="s">
        <v>3</v>
      </c>
      <c r="U87" s="322">
        <f>U90+U82</f>
        <v>0</v>
      </c>
    </row>
    <row r="88" spans="18:21">
      <c r="R88" s="180" t="s">
        <v>655</v>
      </c>
      <c r="S88" s="180">
        <f>MROUND(S84,1)</f>
        <v>0</v>
      </c>
      <c r="T88" s="180"/>
      <c r="U88" s="318"/>
    </row>
    <row r="89" spans="18:21">
      <c r="R89" s="180" t="s">
        <v>208</v>
      </c>
      <c r="S89" s="180">
        <f>IF(S88&lt;12500,S88,12500)</f>
        <v>0</v>
      </c>
      <c r="T89" s="180"/>
      <c r="U89" s="318"/>
    </row>
    <row r="90" spans="18:21">
      <c r="R90" s="180" t="s">
        <v>695</v>
      </c>
      <c r="S90" s="180">
        <f>IF(F25&lt;500001,(S88-S89),S88)</f>
        <v>0</v>
      </c>
      <c r="T90" s="187" t="s">
        <v>883</v>
      </c>
      <c r="U90" s="318">
        <f>IF(F25&lt;500001,(U84-U83),U84)</f>
        <v>0</v>
      </c>
    </row>
    <row r="91" spans="18:21">
      <c r="R91" s="180"/>
      <c r="S91" s="180"/>
      <c r="T91" s="180"/>
      <c r="U91" s="318"/>
    </row>
  </sheetData>
  <sheetProtection algorithmName="SHA-512" hashValue="hdtCsZMUmjnOKCbT622sF8XFAZ7ajecRTP7aXEA3LP8tt3X+wgtQn5gaIBYDiznqrI54ZCSxxoRYp20s70Orkw==" saltValue="IRQky2cDpnhakwtmniPb8w==" spinCount="100000" sheet="1" objects="1" scenarios="1" selectLockedCells="1"/>
  <mergeCells count="43">
    <mergeCell ref="A1:G1"/>
    <mergeCell ref="A2:G2"/>
    <mergeCell ref="A16:B16"/>
    <mergeCell ref="L16:Q16"/>
    <mergeCell ref="T16:Z16"/>
    <mergeCell ref="A18:G18"/>
    <mergeCell ref="A19:G19"/>
    <mergeCell ref="A20:G20"/>
    <mergeCell ref="F21:G21"/>
    <mergeCell ref="F22:G22"/>
    <mergeCell ref="B21:E21"/>
    <mergeCell ref="B22:E22"/>
    <mergeCell ref="B29:E29"/>
    <mergeCell ref="B30:E30"/>
    <mergeCell ref="F31:G31"/>
    <mergeCell ref="L59:Q59"/>
    <mergeCell ref="L37:Q37"/>
    <mergeCell ref="A38:G38"/>
    <mergeCell ref="A39:G39"/>
    <mergeCell ref="F32:G33"/>
    <mergeCell ref="M35:N36"/>
    <mergeCell ref="B32:E32"/>
    <mergeCell ref="B33:E33"/>
    <mergeCell ref="D34:G34"/>
    <mergeCell ref="A35:G35"/>
    <mergeCell ref="A36:G36"/>
    <mergeCell ref="A37:G37"/>
    <mergeCell ref="B31:E31"/>
    <mergeCell ref="B23:E23"/>
    <mergeCell ref="F25:G25"/>
    <mergeCell ref="B25:E25"/>
    <mergeCell ref="F27:G27"/>
    <mergeCell ref="F26:G26"/>
    <mergeCell ref="B26:E26"/>
    <mergeCell ref="B27:E27"/>
    <mergeCell ref="R60:U60"/>
    <mergeCell ref="R77:U77"/>
    <mergeCell ref="R76:U76"/>
    <mergeCell ref="R59:U59"/>
    <mergeCell ref="F23:G23"/>
    <mergeCell ref="F29:G29"/>
    <mergeCell ref="U37:Y37"/>
    <mergeCell ref="W60:Y60"/>
  </mergeCells>
  <hyperlinks>
    <hyperlink ref="A39" r:id="rId1" display="sudeeeertk@gmail.com"/>
  </hyperlinks>
  <pageMargins left="0.7" right="0.7" top="0.75" bottom="0.75" header="0.3" footer="0.3"/>
  <pageSetup orientation="portrait" blackAndWhite="1"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453"/>
  <sheetViews>
    <sheetView workbookViewId="0">
      <selection activeCell="N27" sqref="N27:O28"/>
    </sheetView>
  </sheetViews>
  <sheetFormatPr defaultColWidth="9.140625" defaultRowHeight="15"/>
  <cols>
    <col min="1" max="1" width="3" style="9" customWidth="1"/>
    <col min="2" max="2" width="6.5703125" style="9" customWidth="1"/>
    <col min="3" max="7" width="9.140625" style="9"/>
    <col min="8" max="8" width="9.28515625" style="9" customWidth="1"/>
    <col min="9" max="10" width="11" style="9" customWidth="1"/>
    <col min="11" max="11" width="1.42578125" style="9" customWidth="1"/>
    <col min="12" max="16384" width="9.140625" style="9"/>
  </cols>
  <sheetData>
    <row r="1" spans="1:69" ht="76.5" customHeight="1">
      <c r="A1" s="1198"/>
      <c r="B1" s="1199"/>
      <c r="C1" s="1199"/>
      <c r="D1" s="1199"/>
      <c r="E1" s="1199"/>
      <c r="F1" s="1199"/>
      <c r="G1" s="1199"/>
      <c r="H1" s="1199"/>
      <c r="I1" s="1199"/>
      <c r="J1" s="1199"/>
      <c r="K1" s="246"/>
      <c r="L1" s="247"/>
      <c r="M1" s="59"/>
      <c r="N1" s="59"/>
      <c r="O1" s="59"/>
      <c r="P1" s="59"/>
      <c r="Q1" s="59"/>
      <c r="R1" s="59"/>
      <c r="S1" s="59"/>
      <c r="T1" s="59"/>
      <c r="U1" s="59"/>
      <c r="V1" s="59"/>
      <c r="W1" s="59"/>
      <c r="X1" s="59"/>
      <c r="Y1" s="59"/>
      <c r="Z1" s="59"/>
      <c r="AA1" s="59"/>
      <c r="AB1" s="24"/>
      <c r="AC1" s="24"/>
      <c r="AD1" s="24"/>
      <c r="AE1" s="24"/>
      <c r="AF1" s="24"/>
      <c r="AG1" s="24"/>
      <c r="AH1" s="24"/>
      <c r="AI1" s="24"/>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spans="1:69" ht="24" customHeight="1">
      <c r="A2" s="1200" t="s">
        <v>855</v>
      </c>
      <c r="B2" s="1200"/>
      <c r="C2" s="1200"/>
      <c r="D2" s="1200"/>
      <c r="E2" s="1200"/>
      <c r="F2" s="1200"/>
      <c r="G2" s="1200"/>
      <c r="H2" s="1200"/>
      <c r="I2" s="1200"/>
      <c r="J2" s="1200"/>
      <c r="K2" s="265"/>
      <c r="L2" s="59"/>
      <c r="M2" s="59"/>
      <c r="N2" s="59"/>
      <c r="O2" s="59"/>
      <c r="P2" s="59"/>
      <c r="Q2" s="59"/>
      <c r="R2" s="59"/>
      <c r="S2" s="59"/>
      <c r="T2" s="59"/>
      <c r="U2" s="59"/>
      <c r="V2" s="59"/>
      <c r="W2" s="59"/>
      <c r="X2" s="59"/>
      <c r="Y2" s="59"/>
      <c r="Z2" s="59"/>
      <c r="AA2" s="59"/>
      <c r="AB2" s="24"/>
      <c r="AC2" s="24"/>
      <c r="AD2" s="24"/>
      <c r="AE2" s="24"/>
      <c r="AF2" s="24"/>
      <c r="AG2" s="24"/>
      <c r="AH2" s="24"/>
      <c r="AI2" s="24"/>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row>
    <row r="3" spans="1:69" s="43" customFormat="1" ht="21.75" customHeight="1">
      <c r="A3" s="1201" t="s">
        <v>856</v>
      </c>
      <c r="B3" s="1201"/>
      <c r="C3" s="1201"/>
      <c r="D3" s="1201"/>
      <c r="E3" s="1201"/>
      <c r="F3" s="1201"/>
      <c r="G3" s="1201"/>
      <c r="H3" s="1201"/>
      <c r="I3" s="1201"/>
      <c r="J3" s="1201"/>
      <c r="K3" s="265"/>
      <c r="L3" s="295"/>
      <c r="M3" s="295"/>
      <c r="N3" s="295"/>
      <c r="O3" s="295"/>
      <c r="P3" s="295"/>
      <c r="Q3" s="295"/>
      <c r="R3" s="295"/>
      <c r="S3" s="295"/>
      <c r="T3" s="295"/>
      <c r="U3" s="295"/>
      <c r="V3" s="295"/>
      <c r="W3" s="295"/>
      <c r="X3" s="295"/>
      <c r="Y3" s="295"/>
      <c r="Z3" s="295"/>
      <c r="AA3" s="295"/>
      <c r="AB3" s="24"/>
      <c r="AC3" s="24"/>
      <c r="AD3" s="24"/>
      <c r="AE3" s="24"/>
      <c r="AF3" s="24"/>
      <c r="AG3" s="24"/>
      <c r="AH3" s="24"/>
      <c r="AI3" s="24"/>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69" s="43" customFormat="1" ht="15" customHeight="1">
      <c r="A4" s="1183" t="s">
        <v>869</v>
      </c>
      <c r="B4" s="1183"/>
      <c r="C4" s="1183"/>
      <c r="D4" s="1183"/>
      <c r="E4" s="1183"/>
      <c r="F4" s="1183"/>
      <c r="G4" s="1183"/>
      <c r="H4" s="1183"/>
      <c r="I4" s="1183"/>
      <c r="J4" s="1183"/>
      <c r="K4" s="307"/>
      <c r="L4" s="293"/>
      <c r="M4" s="293"/>
      <c r="N4" s="293"/>
      <c r="O4" s="293"/>
      <c r="P4" s="293"/>
      <c r="Q4" s="293"/>
      <c r="R4" s="293"/>
      <c r="S4" s="293"/>
      <c r="T4" s="293"/>
      <c r="U4" s="293"/>
      <c r="V4" s="293"/>
      <c r="W4" s="293"/>
      <c r="X4" s="293"/>
      <c r="Y4" s="293"/>
      <c r="Z4" s="293"/>
      <c r="AA4" s="293"/>
      <c r="AB4" s="24"/>
      <c r="AC4" s="24"/>
      <c r="AD4" s="24"/>
      <c r="AE4" s="24"/>
      <c r="AF4" s="24"/>
      <c r="AG4" s="24"/>
      <c r="AH4" s="24"/>
      <c r="AI4" s="24"/>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69" s="43" customFormat="1" ht="15" customHeight="1">
      <c r="A5" s="1184" t="s">
        <v>870</v>
      </c>
      <c r="B5" s="1184"/>
      <c r="C5" s="1184"/>
      <c r="D5" s="1184"/>
      <c r="E5" s="1184"/>
      <c r="F5" s="1184"/>
      <c r="G5" s="1184"/>
      <c r="H5" s="1184"/>
      <c r="I5" s="1184"/>
      <c r="J5" s="1184"/>
      <c r="K5" s="307"/>
      <c r="L5" s="293"/>
      <c r="M5" s="293"/>
      <c r="N5" s="293"/>
      <c r="O5" s="293"/>
      <c r="P5" s="293"/>
      <c r="Q5" s="293"/>
      <c r="R5" s="293"/>
      <c r="S5" s="293"/>
      <c r="T5" s="293"/>
      <c r="U5" s="293"/>
      <c r="V5" s="293"/>
      <c r="W5" s="293"/>
      <c r="X5" s="293"/>
      <c r="Y5" s="293"/>
      <c r="Z5" s="293"/>
      <c r="AA5" s="293"/>
      <c r="AB5" s="24"/>
      <c r="AC5" s="24"/>
      <c r="AD5" s="24"/>
      <c r="AE5" s="24"/>
      <c r="AF5" s="24"/>
      <c r="AG5" s="24"/>
      <c r="AH5" s="24"/>
      <c r="AI5" s="24"/>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69" s="43" customFormat="1" ht="10.5" customHeight="1">
      <c r="A6" s="296"/>
      <c r="B6" s="296"/>
      <c r="C6" s="296"/>
      <c r="D6" s="296"/>
      <c r="E6" s="296"/>
      <c r="F6" s="296"/>
      <c r="G6" s="296"/>
      <c r="H6" s="296"/>
      <c r="I6" s="296"/>
      <c r="J6" s="296"/>
      <c r="K6" s="307"/>
      <c r="L6" s="295"/>
      <c r="M6" s="295"/>
      <c r="N6" s="295"/>
      <c r="O6" s="295"/>
      <c r="P6" s="295"/>
      <c r="Q6" s="295"/>
      <c r="R6" s="295"/>
      <c r="S6" s="295"/>
      <c r="T6" s="295"/>
      <c r="U6" s="295"/>
      <c r="V6" s="295"/>
      <c r="W6" s="295"/>
      <c r="X6" s="295"/>
      <c r="Y6" s="295"/>
      <c r="Z6" s="295"/>
      <c r="AA6" s="295"/>
      <c r="AB6" s="24"/>
      <c r="AC6" s="24"/>
      <c r="AD6" s="24"/>
      <c r="AE6" s="24"/>
      <c r="AF6" s="24"/>
      <c r="AG6" s="24"/>
      <c r="AH6" s="24"/>
      <c r="AI6" s="24"/>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row>
    <row r="7" spans="1:69" s="43" customFormat="1" ht="31.5" customHeight="1">
      <c r="A7" s="298"/>
      <c r="B7" s="1185" t="s">
        <v>790</v>
      </c>
      <c r="C7" s="1185"/>
      <c r="D7" s="1185"/>
      <c r="E7" s="1185" t="s">
        <v>793</v>
      </c>
      <c r="F7" s="1185"/>
      <c r="G7" s="1185"/>
      <c r="H7" s="1185" t="s">
        <v>794</v>
      </c>
      <c r="I7" s="1185"/>
      <c r="J7" s="1185"/>
      <c r="K7" s="307"/>
      <c r="L7" s="293"/>
      <c r="M7" s="293"/>
      <c r="N7" s="293"/>
      <c r="O7" s="293"/>
      <c r="P7" s="293"/>
      <c r="Q7" s="293"/>
      <c r="R7" s="293"/>
      <c r="S7" s="293"/>
      <c r="T7" s="293"/>
      <c r="U7" s="293"/>
      <c r="V7" s="293"/>
      <c r="W7" s="293"/>
      <c r="X7" s="293"/>
      <c r="Y7" s="293"/>
      <c r="Z7" s="293"/>
      <c r="AA7" s="293"/>
      <c r="AB7" s="24"/>
      <c r="AC7" s="24"/>
      <c r="AD7" s="24"/>
      <c r="AE7" s="24"/>
      <c r="AF7" s="24"/>
      <c r="AG7" s="24"/>
      <c r="AH7" s="24"/>
      <c r="AI7" s="24"/>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row>
    <row r="8" spans="1:69" s="43" customFormat="1" ht="21.75" customHeight="1">
      <c r="A8" s="298"/>
      <c r="B8" s="1181" t="s">
        <v>791</v>
      </c>
      <c r="C8" s="1181"/>
      <c r="D8" s="1181"/>
      <c r="E8" s="1186" t="s">
        <v>599</v>
      </c>
      <c r="F8" s="1186"/>
      <c r="G8" s="1186"/>
      <c r="H8" s="1186" t="s">
        <v>599</v>
      </c>
      <c r="I8" s="1186"/>
      <c r="J8" s="1186"/>
      <c r="K8" s="307"/>
      <c r="L8" s="293"/>
      <c r="M8" s="293"/>
      <c r="N8" s="293"/>
      <c r="O8" s="293"/>
      <c r="P8" s="293"/>
      <c r="Q8" s="293"/>
      <c r="R8" s="293"/>
      <c r="S8" s="293"/>
      <c r="T8" s="293"/>
      <c r="U8" s="293"/>
      <c r="V8" s="293"/>
      <c r="W8" s="293"/>
      <c r="X8" s="293"/>
      <c r="Y8" s="293"/>
      <c r="Z8" s="293"/>
      <c r="AA8" s="293"/>
      <c r="AB8" s="24"/>
      <c r="AC8" s="24"/>
      <c r="AD8" s="24"/>
      <c r="AE8" s="24"/>
      <c r="AF8" s="24"/>
      <c r="AG8" s="24"/>
      <c r="AH8" s="24"/>
      <c r="AI8" s="24"/>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row>
    <row r="9" spans="1:69" s="43" customFormat="1" ht="32.25" customHeight="1">
      <c r="A9" s="298"/>
      <c r="B9" s="1181" t="s">
        <v>792</v>
      </c>
      <c r="C9" s="1181"/>
      <c r="D9" s="1181"/>
      <c r="E9" s="1187" t="s">
        <v>868</v>
      </c>
      <c r="F9" s="1188"/>
      <c r="G9" s="1189"/>
      <c r="H9" s="1187" t="s">
        <v>868</v>
      </c>
      <c r="I9" s="1188"/>
      <c r="J9" s="1189"/>
      <c r="K9" s="307"/>
      <c r="L9" s="293"/>
      <c r="M9" s="293"/>
      <c r="N9" s="293"/>
      <c r="O9" s="293"/>
      <c r="P9" s="293"/>
      <c r="Q9" s="293"/>
      <c r="R9" s="293"/>
      <c r="S9" s="293"/>
      <c r="T9" s="293"/>
      <c r="U9" s="293"/>
      <c r="V9" s="293"/>
      <c r="W9" s="293"/>
      <c r="X9" s="293"/>
      <c r="Y9" s="293"/>
      <c r="Z9" s="293"/>
      <c r="AA9" s="293"/>
      <c r="AB9" s="24"/>
      <c r="AC9" s="24"/>
      <c r="AD9" s="24"/>
      <c r="AE9" s="24"/>
      <c r="AF9" s="24"/>
      <c r="AG9" s="24"/>
      <c r="AH9" s="24"/>
      <c r="AI9" s="24"/>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row>
    <row r="10" spans="1:69" s="43" customFormat="1" ht="31.5" customHeight="1">
      <c r="A10" s="298"/>
      <c r="B10" s="1181" t="s">
        <v>795</v>
      </c>
      <c r="C10" s="1181"/>
      <c r="D10" s="1181"/>
      <c r="E10" s="1190" t="s">
        <v>796</v>
      </c>
      <c r="F10" s="1188"/>
      <c r="G10" s="1189"/>
      <c r="H10" s="1180" t="s">
        <v>797</v>
      </c>
      <c r="I10" s="1180"/>
      <c r="J10" s="1180"/>
      <c r="K10" s="307"/>
      <c r="L10" s="293"/>
      <c r="M10" s="293"/>
      <c r="N10" s="293"/>
      <c r="O10" s="293"/>
      <c r="P10" s="293"/>
      <c r="Q10" s="293"/>
      <c r="R10" s="293"/>
      <c r="S10" s="293"/>
      <c r="T10" s="293"/>
      <c r="U10" s="293"/>
      <c r="V10" s="293"/>
      <c r="W10" s="293"/>
      <c r="X10" s="293"/>
      <c r="Y10" s="293"/>
      <c r="Z10" s="293"/>
      <c r="AA10" s="293"/>
      <c r="AB10" s="24"/>
      <c r="AC10" s="24"/>
      <c r="AD10" s="24"/>
      <c r="AE10" s="24"/>
      <c r="AF10" s="24"/>
      <c r="AG10" s="24"/>
      <c r="AH10" s="24"/>
      <c r="AI10" s="24"/>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row>
    <row r="11" spans="1:69" s="43" customFormat="1" ht="31.5" customHeight="1">
      <c r="A11" s="298"/>
      <c r="B11" s="1181" t="s">
        <v>798</v>
      </c>
      <c r="C11" s="1181"/>
      <c r="D11" s="1181"/>
      <c r="E11" s="1180" t="s">
        <v>799</v>
      </c>
      <c r="F11" s="1180"/>
      <c r="G11" s="1180"/>
      <c r="H11" s="1180" t="s">
        <v>800</v>
      </c>
      <c r="I11" s="1180"/>
      <c r="J11" s="1180"/>
      <c r="K11" s="307"/>
      <c r="L11" s="293"/>
      <c r="M11" s="293"/>
      <c r="N11" s="293"/>
      <c r="O11" s="293"/>
      <c r="P11" s="293"/>
      <c r="Q11" s="293"/>
      <c r="R11" s="293"/>
      <c r="S11" s="293"/>
      <c r="T11" s="293"/>
      <c r="U11" s="293"/>
      <c r="V11" s="293"/>
      <c r="W11" s="293"/>
      <c r="X11" s="293"/>
      <c r="Y11" s="293"/>
      <c r="Z11" s="293"/>
      <c r="AA11" s="293"/>
      <c r="AB11" s="24"/>
      <c r="AC11" s="24"/>
      <c r="AD11" s="24"/>
      <c r="AE11" s="24"/>
      <c r="AF11" s="24"/>
      <c r="AG11" s="24"/>
      <c r="AH11" s="24"/>
      <c r="AI11" s="24"/>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row>
    <row r="12" spans="1:69" s="43" customFormat="1" ht="31.5" customHeight="1">
      <c r="A12" s="298"/>
      <c r="B12" s="1181" t="s">
        <v>801</v>
      </c>
      <c r="C12" s="1181"/>
      <c r="D12" s="1181"/>
      <c r="E12" s="1180" t="s">
        <v>802</v>
      </c>
      <c r="F12" s="1180"/>
      <c r="G12" s="1180"/>
      <c r="H12" s="1180" t="s">
        <v>803</v>
      </c>
      <c r="I12" s="1180"/>
      <c r="J12" s="1180"/>
      <c r="K12" s="307"/>
      <c r="L12" s="293"/>
      <c r="M12" s="293"/>
      <c r="N12" s="293"/>
      <c r="O12" s="293"/>
      <c r="P12" s="293"/>
      <c r="Q12" s="293"/>
      <c r="R12" s="293"/>
      <c r="S12" s="293"/>
      <c r="T12" s="293"/>
      <c r="U12" s="293"/>
      <c r="V12" s="293"/>
      <c r="W12" s="293"/>
      <c r="X12" s="293"/>
      <c r="Y12" s="293"/>
      <c r="Z12" s="293"/>
      <c r="AA12" s="293"/>
      <c r="AB12" s="24"/>
      <c r="AC12" s="24"/>
      <c r="AD12" s="24"/>
      <c r="AE12" s="24"/>
      <c r="AF12" s="24"/>
      <c r="AG12" s="24"/>
      <c r="AH12" s="24"/>
      <c r="AI12" s="24"/>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row>
    <row r="13" spans="1:69" s="43" customFormat="1" ht="31.5" customHeight="1">
      <c r="A13" s="298"/>
      <c r="B13" s="1181" t="s">
        <v>804</v>
      </c>
      <c r="C13" s="1181"/>
      <c r="D13" s="1181"/>
      <c r="E13" s="1180" t="s">
        <v>805</v>
      </c>
      <c r="F13" s="1180"/>
      <c r="G13" s="1180"/>
      <c r="H13" s="1180" t="s">
        <v>806</v>
      </c>
      <c r="I13" s="1180"/>
      <c r="J13" s="1180"/>
      <c r="K13" s="307"/>
      <c r="L13" s="293"/>
      <c r="M13" s="293"/>
      <c r="N13" s="293"/>
      <c r="O13" s="293"/>
      <c r="P13" s="293"/>
      <c r="Q13" s="293"/>
      <c r="R13" s="293"/>
      <c r="S13" s="293"/>
      <c r="T13" s="293"/>
      <c r="U13" s="293"/>
      <c r="V13" s="293"/>
      <c r="W13" s="293"/>
      <c r="X13" s="293"/>
      <c r="Y13" s="293"/>
      <c r="Z13" s="293"/>
      <c r="AA13" s="293"/>
      <c r="AB13" s="24"/>
      <c r="AC13" s="24"/>
      <c r="AD13" s="24"/>
      <c r="AE13" s="24"/>
      <c r="AF13" s="24"/>
      <c r="AG13" s="24"/>
      <c r="AH13" s="24"/>
      <c r="AI13" s="24"/>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69" s="43" customFormat="1" ht="31.5" customHeight="1">
      <c r="A14" s="298"/>
      <c r="B14" s="1181" t="s">
        <v>807</v>
      </c>
      <c r="C14" s="1181"/>
      <c r="D14" s="1181"/>
      <c r="E14" s="1180" t="s">
        <v>808</v>
      </c>
      <c r="F14" s="1180"/>
      <c r="G14" s="1180"/>
      <c r="H14" s="1180" t="s">
        <v>809</v>
      </c>
      <c r="I14" s="1180"/>
      <c r="J14" s="1180"/>
      <c r="K14" s="307"/>
      <c r="L14" s="293"/>
      <c r="M14" s="293"/>
      <c r="N14" s="293"/>
      <c r="O14" s="293"/>
      <c r="P14" s="293"/>
      <c r="Q14" s="293"/>
      <c r="R14" s="293"/>
      <c r="S14" s="293"/>
      <c r="T14" s="293"/>
      <c r="U14" s="293"/>
      <c r="V14" s="293"/>
      <c r="W14" s="293"/>
      <c r="X14" s="293"/>
      <c r="Y14" s="293"/>
      <c r="Z14" s="293"/>
      <c r="AA14" s="293"/>
      <c r="AB14" s="24"/>
      <c r="AC14" s="24"/>
      <c r="AD14" s="24"/>
      <c r="AE14" s="24"/>
      <c r="AF14" s="24"/>
      <c r="AG14" s="24"/>
      <c r="AH14" s="24"/>
      <c r="AI14" s="24"/>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row>
    <row r="15" spans="1:69" s="43" customFormat="1" ht="10.5" customHeight="1">
      <c r="A15" s="298"/>
      <c r="B15" s="1182"/>
      <c r="C15" s="1182"/>
      <c r="D15" s="1182"/>
      <c r="E15" s="1182"/>
      <c r="F15" s="1182"/>
      <c r="G15" s="1182"/>
      <c r="H15" s="1182"/>
      <c r="I15" s="1182"/>
      <c r="J15" s="1182"/>
      <c r="K15" s="307"/>
      <c r="L15" s="293"/>
      <c r="M15" s="293"/>
      <c r="N15" s="293"/>
      <c r="O15" s="293"/>
      <c r="P15" s="293"/>
      <c r="Q15" s="293"/>
      <c r="R15" s="293"/>
      <c r="S15" s="293"/>
      <c r="T15" s="293"/>
      <c r="U15" s="293"/>
      <c r="V15" s="293"/>
      <c r="W15" s="293"/>
      <c r="X15" s="293"/>
      <c r="Y15" s="293"/>
      <c r="Z15" s="293"/>
      <c r="AA15" s="293"/>
      <c r="AB15" s="24"/>
      <c r="AC15" s="24"/>
      <c r="AD15" s="24"/>
      <c r="AE15" s="24"/>
      <c r="AF15" s="24"/>
      <c r="AG15" s="24"/>
      <c r="AH15" s="24"/>
      <c r="AI15" s="24"/>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row>
    <row r="16" spans="1:69" s="43" customFormat="1" ht="15" customHeight="1">
      <c r="A16" s="298"/>
      <c r="B16" s="1179" t="s">
        <v>821</v>
      </c>
      <c r="C16" s="1179"/>
      <c r="D16" s="1179"/>
      <c r="E16" s="1179"/>
      <c r="F16" s="1179"/>
      <c r="G16" s="1179"/>
      <c r="H16" s="1179"/>
      <c r="I16" s="1179"/>
      <c r="J16" s="1179"/>
      <c r="K16" s="307"/>
      <c r="L16" s="293"/>
      <c r="M16" s="293"/>
      <c r="N16" s="293"/>
      <c r="O16" s="293"/>
      <c r="P16" s="293"/>
      <c r="Q16" s="293"/>
      <c r="R16" s="293"/>
      <c r="S16" s="293"/>
      <c r="T16" s="293"/>
      <c r="U16" s="293"/>
      <c r="V16" s="293"/>
      <c r="W16" s="293"/>
      <c r="X16" s="293"/>
      <c r="Y16" s="293"/>
      <c r="Z16" s="293"/>
      <c r="AA16" s="293"/>
      <c r="AB16" s="24"/>
      <c r="AC16" s="24"/>
      <c r="AD16" s="24"/>
      <c r="AE16" s="24"/>
      <c r="AF16" s="24"/>
      <c r="AG16" s="24"/>
      <c r="AH16" s="24"/>
      <c r="AI16" s="24"/>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row>
    <row r="17" spans="1:69" s="43" customFormat="1" ht="15" customHeight="1">
      <c r="A17" s="298"/>
      <c r="B17" s="1179" t="s">
        <v>810</v>
      </c>
      <c r="C17" s="1179"/>
      <c r="D17" s="1179"/>
      <c r="E17" s="1179"/>
      <c r="F17" s="1179"/>
      <c r="G17" s="1179"/>
      <c r="H17" s="1179"/>
      <c r="I17" s="1179"/>
      <c r="J17" s="1179"/>
      <c r="K17" s="307"/>
      <c r="L17" s="293"/>
      <c r="M17" s="293"/>
      <c r="N17" s="293"/>
      <c r="O17" s="293"/>
      <c r="P17" s="293"/>
      <c r="Q17" s="293"/>
      <c r="R17" s="293"/>
      <c r="S17" s="293"/>
      <c r="T17" s="293"/>
      <c r="U17" s="293"/>
      <c r="V17" s="293"/>
      <c r="W17" s="293"/>
      <c r="X17" s="293"/>
      <c r="Y17" s="293"/>
      <c r="Z17" s="293"/>
      <c r="AA17" s="293"/>
      <c r="AB17" s="24"/>
      <c r="AC17" s="24"/>
      <c r="AD17" s="24"/>
      <c r="AE17" s="24"/>
      <c r="AF17" s="24"/>
      <c r="AG17" s="24"/>
      <c r="AH17" s="24"/>
      <c r="AI17" s="24"/>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69" s="43" customFormat="1" ht="15" customHeight="1">
      <c r="A18" s="298"/>
      <c r="B18" s="1179" t="s">
        <v>811</v>
      </c>
      <c r="C18" s="1179"/>
      <c r="D18" s="1179"/>
      <c r="E18" s="1179"/>
      <c r="F18" s="1179"/>
      <c r="G18" s="1179"/>
      <c r="H18" s="1179"/>
      <c r="I18" s="1179"/>
      <c r="J18" s="1179"/>
      <c r="K18" s="307"/>
      <c r="L18" s="293"/>
      <c r="M18" s="293"/>
      <c r="N18" s="293"/>
      <c r="O18" s="293"/>
      <c r="P18" s="293"/>
      <c r="Q18" s="293"/>
      <c r="R18" s="293"/>
      <c r="S18" s="293"/>
      <c r="T18" s="293"/>
      <c r="U18" s="293"/>
      <c r="V18" s="293"/>
      <c r="W18" s="293"/>
      <c r="X18" s="293"/>
      <c r="Y18" s="293"/>
      <c r="Z18" s="293"/>
      <c r="AA18" s="293"/>
      <c r="AB18" s="24"/>
      <c r="AC18" s="24"/>
      <c r="AD18" s="24"/>
      <c r="AE18" s="24"/>
      <c r="AF18" s="24"/>
      <c r="AG18" s="24"/>
      <c r="AH18" s="24"/>
      <c r="AI18" s="24"/>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row>
    <row r="19" spans="1:69" s="43" customFormat="1" ht="15" customHeight="1">
      <c r="A19" s="298"/>
      <c r="B19" s="1179" t="s">
        <v>812</v>
      </c>
      <c r="C19" s="1179"/>
      <c r="D19" s="1179"/>
      <c r="E19" s="1179"/>
      <c r="F19" s="1179"/>
      <c r="G19" s="1179"/>
      <c r="H19" s="1179"/>
      <c r="I19" s="1179"/>
      <c r="J19" s="1179"/>
      <c r="K19" s="307"/>
      <c r="L19" s="293"/>
      <c r="M19" s="293"/>
      <c r="N19" s="293"/>
      <c r="O19" s="293"/>
      <c r="P19" s="293"/>
      <c r="Q19" s="293"/>
      <c r="R19" s="293"/>
      <c r="S19" s="293"/>
      <c r="T19" s="293"/>
      <c r="U19" s="293"/>
      <c r="V19" s="293"/>
      <c r="W19" s="293"/>
      <c r="X19" s="293"/>
      <c r="Y19" s="293"/>
      <c r="Z19" s="293"/>
      <c r="AA19" s="293"/>
      <c r="AB19" s="24"/>
      <c r="AC19" s="24"/>
      <c r="AD19" s="24"/>
      <c r="AE19" s="24"/>
      <c r="AF19" s="24"/>
      <c r="AG19" s="24"/>
      <c r="AH19" s="24"/>
      <c r="AI19" s="24"/>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row>
    <row r="20" spans="1:69" s="43" customFormat="1" ht="15" customHeight="1">
      <c r="A20" s="298"/>
      <c r="B20" s="1179" t="s">
        <v>813</v>
      </c>
      <c r="C20" s="1179"/>
      <c r="D20" s="1179"/>
      <c r="E20" s="1179"/>
      <c r="F20" s="1179"/>
      <c r="G20" s="1179"/>
      <c r="H20" s="1179"/>
      <c r="I20" s="1179"/>
      <c r="J20" s="1179"/>
      <c r="K20" s="307"/>
      <c r="L20" s="293"/>
      <c r="M20" s="293"/>
      <c r="N20" s="293"/>
      <c r="O20" s="293"/>
      <c r="P20" s="293"/>
      <c r="Q20" s="293"/>
      <c r="R20" s="293"/>
      <c r="S20" s="293"/>
      <c r="T20" s="293"/>
      <c r="U20" s="293"/>
      <c r="V20" s="293"/>
      <c r="W20" s="293"/>
      <c r="X20" s="293"/>
      <c r="Y20" s="293"/>
      <c r="Z20" s="293"/>
      <c r="AA20" s="293"/>
      <c r="AB20" s="24"/>
      <c r="AC20" s="24"/>
      <c r="AD20" s="24"/>
      <c r="AE20" s="24"/>
      <c r="AF20" s="24"/>
      <c r="AG20" s="24"/>
      <c r="AH20" s="24"/>
      <c r="AI20" s="24"/>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row>
    <row r="21" spans="1:69" s="43" customFormat="1" ht="15" customHeight="1">
      <c r="A21" s="298"/>
      <c r="B21" s="1179" t="s">
        <v>814</v>
      </c>
      <c r="C21" s="1179"/>
      <c r="D21" s="1179"/>
      <c r="E21" s="1179"/>
      <c r="F21" s="1179"/>
      <c r="G21" s="1179"/>
      <c r="H21" s="1179"/>
      <c r="I21" s="1179"/>
      <c r="J21" s="1179"/>
      <c r="K21" s="307"/>
      <c r="L21" s="293"/>
      <c r="M21" s="293"/>
      <c r="N21" s="293"/>
      <c r="O21" s="293"/>
      <c r="P21" s="293"/>
      <c r="Q21" s="293"/>
      <c r="R21" s="293"/>
      <c r="S21" s="293"/>
      <c r="T21" s="293"/>
      <c r="U21" s="293"/>
      <c r="V21" s="293"/>
      <c r="W21" s="293"/>
      <c r="X21" s="293"/>
      <c r="Y21" s="293"/>
      <c r="Z21" s="293"/>
      <c r="AA21" s="293"/>
      <c r="AB21" s="24"/>
      <c r="AC21" s="24"/>
      <c r="AD21" s="24"/>
      <c r="AE21" s="24"/>
      <c r="AF21" s="24"/>
      <c r="AG21" s="24"/>
      <c r="AH21" s="24"/>
      <c r="AI21" s="24"/>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row>
    <row r="22" spans="1:69" s="43" customFormat="1" ht="15" customHeight="1">
      <c r="A22" s="298"/>
      <c r="B22" s="1179" t="s">
        <v>815</v>
      </c>
      <c r="C22" s="1179"/>
      <c r="D22" s="1179"/>
      <c r="E22" s="1179"/>
      <c r="F22" s="1179"/>
      <c r="G22" s="1179"/>
      <c r="H22" s="1179"/>
      <c r="I22" s="1179"/>
      <c r="J22" s="1179"/>
      <c r="K22" s="307"/>
      <c r="L22" s="293"/>
      <c r="M22" s="293"/>
      <c r="N22" s="293"/>
      <c r="O22" s="293"/>
      <c r="P22" s="293"/>
      <c r="Q22" s="293"/>
      <c r="R22" s="293"/>
      <c r="S22" s="293"/>
      <c r="T22" s="293"/>
      <c r="U22" s="293"/>
      <c r="V22" s="293"/>
      <c r="W22" s="293"/>
      <c r="X22" s="293"/>
      <c r="Y22" s="293"/>
      <c r="Z22" s="293"/>
      <c r="AA22" s="293"/>
      <c r="AB22" s="24"/>
      <c r="AC22" s="24"/>
      <c r="AD22" s="24"/>
      <c r="AE22" s="24"/>
      <c r="AF22" s="24"/>
      <c r="AG22" s="24"/>
      <c r="AH22" s="24"/>
      <c r="AI22" s="24"/>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69" s="43" customFormat="1" ht="15" customHeight="1">
      <c r="A23" s="298"/>
      <c r="B23" s="1179" t="s">
        <v>816</v>
      </c>
      <c r="C23" s="1179"/>
      <c r="D23" s="1179"/>
      <c r="E23" s="1179"/>
      <c r="F23" s="1179"/>
      <c r="G23" s="1179"/>
      <c r="H23" s="1179"/>
      <c r="I23" s="1179"/>
      <c r="J23" s="1179"/>
      <c r="K23" s="307"/>
      <c r="L23" s="293"/>
      <c r="M23" s="293"/>
      <c r="N23" s="293"/>
      <c r="O23" s="293"/>
      <c r="P23" s="293"/>
      <c r="Q23" s="293"/>
      <c r="R23" s="293"/>
      <c r="S23" s="293"/>
      <c r="T23" s="293"/>
      <c r="U23" s="293"/>
      <c r="V23" s="293"/>
      <c r="W23" s="293"/>
      <c r="X23" s="293"/>
      <c r="Y23" s="293"/>
      <c r="Z23" s="293"/>
      <c r="AA23" s="293"/>
      <c r="AB23" s="24"/>
      <c r="AC23" s="24"/>
      <c r="AD23" s="24"/>
      <c r="AE23" s="24"/>
      <c r="AF23" s="24"/>
      <c r="AG23" s="24"/>
      <c r="AH23" s="24"/>
      <c r="AI23" s="24"/>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row>
    <row r="24" spans="1:69" s="43" customFormat="1" ht="6.75" customHeight="1">
      <c r="A24" s="298"/>
      <c r="B24" s="1179"/>
      <c r="C24" s="1179"/>
      <c r="D24" s="1179"/>
      <c r="E24" s="1179"/>
      <c r="F24" s="1179"/>
      <c r="G24" s="1179"/>
      <c r="H24" s="1179"/>
      <c r="I24" s="1179"/>
      <c r="J24" s="1179"/>
      <c r="K24" s="307"/>
      <c r="L24" s="293"/>
      <c r="M24" s="293"/>
      <c r="N24" s="293"/>
      <c r="O24" s="293"/>
      <c r="P24" s="293"/>
      <c r="Q24" s="293"/>
      <c r="R24" s="293"/>
      <c r="S24" s="293"/>
      <c r="T24" s="293"/>
      <c r="U24" s="293"/>
      <c r="V24" s="293"/>
      <c r="W24" s="293"/>
      <c r="X24" s="293"/>
      <c r="Y24" s="293"/>
      <c r="Z24" s="293"/>
      <c r="AA24" s="293"/>
      <c r="AB24" s="24"/>
      <c r="AC24" s="24"/>
      <c r="AD24" s="24"/>
      <c r="AE24" s="24"/>
      <c r="AF24" s="24"/>
      <c r="AG24" s="24"/>
      <c r="AH24" s="24"/>
      <c r="AI24" s="24"/>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row>
    <row r="25" spans="1:69" s="43" customFormat="1" ht="18" customHeight="1">
      <c r="A25" s="298"/>
      <c r="B25" s="1175" t="s">
        <v>817</v>
      </c>
      <c r="C25" s="1175"/>
      <c r="D25" s="1175"/>
      <c r="E25" s="1175"/>
      <c r="F25" s="1175"/>
      <c r="G25" s="1175"/>
      <c r="H25" s="1175"/>
      <c r="I25" s="1175"/>
      <c r="J25" s="1175"/>
      <c r="K25" s="307"/>
      <c r="L25" s="293"/>
      <c r="M25" s="293"/>
      <c r="N25" s="293"/>
      <c r="O25" s="293"/>
      <c r="P25" s="293"/>
      <c r="Q25" s="293"/>
      <c r="R25" s="293"/>
      <c r="S25" s="293"/>
      <c r="T25" s="293"/>
      <c r="U25" s="293"/>
      <c r="V25" s="293"/>
      <c r="W25" s="293"/>
      <c r="X25" s="293"/>
      <c r="Y25" s="293"/>
      <c r="Z25" s="293"/>
      <c r="AA25" s="293"/>
      <c r="AB25" s="24"/>
      <c r="AC25" s="24"/>
      <c r="AD25" s="24"/>
      <c r="AE25" s="24"/>
      <c r="AF25" s="24"/>
      <c r="AG25" s="24"/>
      <c r="AH25" s="24"/>
      <c r="AI25" s="24"/>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row>
    <row r="26" spans="1:69" s="43" customFormat="1" ht="18" customHeight="1" thickBot="1">
      <c r="A26" s="298"/>
      <c r="B26" s="1175" t="s">
        <v>818</v>
      </c>
      <c r="C26" s="1175"/>
      <c r="D26" s="1175"/>
      <c r="E26" s="1175"/>
      <c r="F26" s="1175"/>
      <c r="G26" s="298"/>
      <c r="H26" s="298"/>
      <c r="I26" s="298"/>
      <c r="J26" s="298"/>
      <c r="K26" s="307"/>
      <c r="L26" s="293"/>
      <c r="M26" s="293"/>
      <c r="N26" s="293"/>
      <c r="O26" s="293"/>
      <c r="P26" s="293"/>
      <c r="Q26" s="293"/>
      <c r="R26" s="293"/>
      <c r="S26" s="293"/>
      <c r="T26" s="293"/>
      <c r="U26" s="293"/>
      <c r="V26" s="293"/>
      <c r="W26" s="293"/>
      <c r="X26" s="293"/>
      <c r="Y26" s="293"/>
      <c r="Z26" s="293"/>
      <c r="AA26" s="293"/>
      <c r="AB26" s="24"/>
      <c r="AC26" s="24"/>
      <c r="AD26" s="24"/>
      <c r="AE26" s="24"/>
      <c r="AF26" s="24"/>
      <c r="AG26" s="24"/>
      <c r="AH26" s="24"/>
      <c r="AI26" s="24"/>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row>
    <row r="27" spans="1:69" ht="20.25" customHeight="1" thickTop="1">
      <c r="A27" s="299">
        <v>1</v>
      </c>
      <c r="B27" s="1178" t="s">
        <v>579</v>
      </c>
      <c r="C27" s="1178"/>
      <c r="D27" s="1178"/>
      <c r="E27" s="1178"/>
      <c r="F27" s="1178"/>
      <c r="G27" s="1178"/>
      <c r="H27" s="1178"/>
      <c r="I27" s="1178"/>
      <c r="J27" s="1178"/>
      <c r="K27" s="307"/>
      <c r="L27" s="59"/>
      <c r="M27" s="59"/>
      <c r="N27" s="1194" t="s">
        <v>178</v>
      </c>
      <c r="O27" s="1195"/>
      <c r="P27" s="59"/>
      <c r="Q27" s="59"/>
      <c r="R27" s="59"/>
      <c r="S27" s="59"/>
      <c r="T27" s="59"/>
      <c r="U27" s="59"/>
      <c r="V27" s="59"/>
      <c r="W27" s="59"/>
      <c r="X27" s="59"/>
      <c r="Y27" s="59"/>
      <c r="Z27" s="59"/>
      <c r="AA27" s="59"/>
      <c r="AB27" s="24"/>
      <c r="AC27" s="24"/>
      <c r="AD27" s="24"/>
      <c r="AE27" s="24"/>
      <c r="AF27" s="24"/>
      <c r="AG27" s="24"/>
      <c r="AH27" s="24"/>
      <c r="AI27" s="24"/>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ht="15.75" thickBot="1">
      <c r="A28" s="292"/>
      <c r="B28" s="1177" t="s">
        <v>82</v>
      </c>
      <c r="C28" s="1177"/>
      <c r="D28" s="1177"/>
      <c r="E28" s="1177"/>
      <c r="F28" s="1177"/>
      <c r="G28" s="1177"/>
      <c r="H28" s="1177"/>
      <c r="I28" s="1177"/>
      <c r="J28" s="1177"/>
      <c r="K28" s="307"/>
      <c r="L28" s="59"/>
      <c r="M28" s="59"/>
      <c r="N28" s="1196"/>
      <c r="O28" s="1197"/>
      <c r="P28" s="59"/>
      <c r="Q28" s="59"/>
      <c r="R28" s="59"/>
      <c r="S28" s="59"/>
      <c r="T28" s="59"/>
      <c r="U28" s="59"/>
      <c r="V28" s="59"/>
      <c r="W28" s="59"/>
      <c r="X28" s="59"/>
      <c r="Y28" s="59"/>
      <c r="Z28" s="59"/>
      <c r="AA28" s="59"/>
      <c r="AB28" s="24"/>
      <c r="AC28" s="24"/>
      <c r="AD28" s="24"/>
      <c r="AE28" s="24"/>
      <c r="AF28" s="24"/>
      <c r="AG28" s="24"/>
      <c r="AH28" s="24"/>
      <c r="AI28" s="24"/>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ht="15.75" thickTop="1">
      <c r="A29" s="292"/>
      <c r="B29" s="1177" t="s">
        <v>83</v>
      </c>
      <c r="C29" s="1177"/>
      <c r="D29" s="1177"/>
      <c r="E29" s="1177"/>
      <c r="F29" s="1177"/>
      <c r="G29" s="1177"/>
      <c r="H29" s="1177"/>
      <c r="I29" s="1177"/>
      <c r="J29" s="1177"/>
      <c r="K29" s="307"/>
      <c r="L29" s="59"/>
      <c r="M29" s="59"/>
      <c r="N29" s="59"/>
      <c r="O29" s="59"/>
      <c r="P29" s="59"/>
      <c r="Q29" s="59"/>
      <c r="R29" s="59"/>
      <c r="S29" s="59"/>
      <c r="T29" s="59"/>
      <c r="U29" s="59"/>
      <c r="V29" s="59"/>
      <c r="W29" s="59"/>
      <c r="X29" s="59"/>
      <c r="Y29" s="59"/>
      <c r="Z29" s="59"/>
      <c r="AA29" s="59"/>
      <c r="AB29" s="24"/>
      <c r="AC29" s="24"/>
      <c r="AD29" s="24"/>
      <c r="AE29" s="24"/>
      <c r="AF29" s="24"/>
      <c r="AG29" s="24"/>
      <c r="AH29" s="24"/>
      <c r="AI29" s="24"/>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10" customFormat="1" ht="22.5" customHeight="1">
      <c r="A30" s="299">
        <v>2</v>
      </c>
      <c r="B30" s="1176" t="s">
        <v>84</v>
      </c>
      <c r="C30" s="1176"/>
      <c r="D30" s="1176"/>
      <c r="E30" s="1176"/>
      <c r="F30" s="1176"/>
      <c r="G30" s="1176"/>
      <c r="H30" s="1176"/>
      <c r="I30" s="1176"/>
      <c r="J30" s="1176"/>
      <c r="K30" s="308"/>
      <c r="L30" s="248"/>
      <c r="M30" s="248"/>
      <c r="N30" s="248"/>
      <c r="O30" s="248"/>
      <c r="P30" s="248"/>
      <c r="Q30" s="248"/>
      <c r="R30" s="248"/>
      <c r="S30" s="248"/>
      <c r="T30" s="248"/>
      <c r="U30" s="248"/>
      <c r="V30" s="248"/>
      <c r="W30" s="248"/>
      <c r="X30" s="248"/>
      <c r="Y30" s="248"/>
      <c r="Z30" s="248"/>
      <c r="AA30" s="248"/>
      <c r="AB30" s="25"/>
      <c r="AC30" s="25"/>
      <c r="AD30" s="25"/>
      <c r="AE30" s="25"/>
      <c r="AF30" s="25"/>
      <c r="AG30" s="25"/>
      <c r="AH30" s="25"/>
      <c r="AI30" s="25"/>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row>
    <row r="31" spans="1:69">
      <c r="A31" s="292"/>
      <c r="B31" s="1174" t="s">
        <v>85</v>
      </c>
      <c r="C31" s="1174"/>
      <c r="D31" s="1174"/>
      <c r="E31" s="1174"/>
      <c r="F31" s="1174"/>
      <c r="G31" s="1174"/>
      <c r="H31" s="1174"/>
      <c r="I31" s="1174"/>
      <c r="J31" s="1174"/>
      <c r="K31" s="307"/>
      <c r="L31" s="59"/>
      <c r="M31" s="59"/>
      <c r="N31" s="59"/>
      <c r="O31" s="59"/>
      <c r="P31" s="59"/>
      <c r="Q31" s="59"/>
      <c r="R31" s="59"/>
      <c r="S31" s="59"/>
      <c r="T31" s="59"/>
      <c r="U31" s="59"/>
      <c r="V31" s="59"/>
      <c r="W31" s="59"/>
      <c r="X31" s="59"/>
      <c r="Y31" s="59"/>
      <c r="Z31" s="59"/>
      <c r="AA31" s="59"/>
      <c r="AB31" s="24"/>
      <c r="AC31" s="24"/>
      <c r="AD31" s="24"/>
      <c r="AE31" s="24"/>
      <c r="AF31" s="24"/>
      <c r="AG31" s="24"/>
      <c r="AH31" s="24"/>
      <c r="AI31" s="24"/>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c r="A32" s="292"/>
      <c r="B32" s="1174" t="s">
        <v>86</v>
      </c>
      <c r="C32" s="1174"/>
      <c r="D32" s="1174"/>
      <c r="E32" s="1174"/>
      <c r="F32" s="1174"/>
      <c r="G32" s="1174"/>
      <c r="H32" s="1174"/>
      <c r="I32" s="1174"/>
      <c r="J32" s="1174"/>
      <c r="K32" s="307"/>
      <c r="L32" s="59"/>
      <c r="M32" s="59"/>
      <c r="N32" s="59"/>
      <c r="O32" s="59"/>
      <c r="P32" s="59"/>
      <c r="Q32" s="59"/>
      <c r="R32" s="59"/>
      <c r="S32" s="59"/>
      <c r="T32" s="59"/>
      <c r="U32" s="59"/>
      <c r="V32" s="59"/>
      <c r="W32" s="59"/>
      <c r="X32" s="59"/>
      <c r="Y32" s="59"/>
      <c r="Z32" s="59"/>
      <c r="AA32" s="59"/>
      <c r="AB32" s="24"/>
      <c r="AC32" s="24"/>
      <c r="AD32" s="24"/>
      <c r="AE32" s="24"/>
      <c r="AF32" s="24"/>
      <c r="AG32" s="24"/>
      <c r="AH32" s="24"/>
      <c r="AI32" s="24"/>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c r="A33" s="292"/>
      <c r="B33" s="1174" t="s">
        <v>195</v>
      </c>
      <c r="C33" s="1174"/>
      <c r="D33" s="1174"/>
      <c r="E33" s="1174"/>
      <c r="F33" s="1174"/>
      <c r="G33" s="1174"/>
      <c r="H33" s="1174"/>
      <c r="I33" s="1174"/>
      <c r="J33" s="1174"/>
      <c r="K33" s="307"/>
      <c r="L33" s="59"/>
      <c r="M33" s="59"/>
      <c r="N33" s="59"/>
      <c r="O33" s="59"/>
      <c r="P33" s="59"/>
      <c r="Q33" s="59"/>
      <c r="R33" s="59"/>
      <c r="S33" s="59"/>
      <c r="T33" s="59"/>
      <c r="U33" s="59"/>
      <c r="V33" s="59"/>
      <c r="W33" s="59"/>
      <c r="X33" s="59"/>
      <c r="Y33" s="59"/>
      <c r="Z33" s="59"/>
      <c r="AA33" s="59"/>
      <c r="AB33" s="24"/>
      <c r="AC33" s="24"/>
      <c r="AD33" s="24"/>
      <c r="AE33" s="24"/>
      <c r="AF33" s="24"/>
      <c r="AG33" s="24"/>
      <c r="AH33" s="24"/>
      <c r="AI33" s="24"/>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c r="A34" s="292"/>
      <c r="B34" s="1174" t="s">
        <v>87</v>
      </c>
      <c r="C34" s="1174"/>
      <c r="D34" s="1174"/>
      <c r="E34" s="1174"/>
      <c r="F34" s="1174"/>
      <c r="G34" s="1174"/>
      <c r="H34" s="1174"/>
      <c r="I34" s="1174"/>
      <c r="J34" s="1174"/>
      <c r="K34" s="307"/>
      <c r="L34" s="59"/>
      <c r="M34" s="59"/>
      <c r="N34" s="59"/>
      <c r="O34" s="59"/>
      <c r="P34" s="59"/>
      <c r="Q34" s="59"/>
      <c r="R34" s="59"/>
      <c r="S34" s="59"/>
      <c r="T34" s="59"/>
      <c r="U34" s="59"/>
      <c r="V34" s="59"/>
      <c r="W34" s="59"/>
      <c r="X34" s="59"/>
      <c r="Y34" s="59"/>
      <c r="Z34" s="59"/>
      <c r="AA34" s="59"/>
      <c r="AB34" s="24"/>
      <c r="AC34" s="24"/>
      <c r="AD34" s="24"/>
      <c r="AE34" s="24"/>
      <c r="AF34" s="24"/>
      <c r="AG34" s="24"/>
      <c r="AH34" s="24"/>
      <c r="AI34" s="24"/>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c r="A35" s="292"/>
      <c r="B35" s="1174" t="s">
        <v>88</v>
      </c>
      <c r="C35" s="1174"/>
      <c r="D35" s="1174"/>
      <c r="E35" s="1174"/>
      <c r="F35" s="1174"/>
      <c r="G35" s="1174"/>
      <c r="H35" s="1174"/>
      <c r="I35" s="1174"/>
      <c r="J35" s="1174"/>
      <c r="K35" s="307"/>
      <c r="L35" s="59"/>
      <c r="M35" s="59"/>
      <c r="N35" s="59"/>
      <c r="O35" s="59"/>
      <c r="P35" s="59"/>
      <c r="Q35" s="59"/>
      <c r="R35" s="59"/>
      <c r="S35" s="59"/>
      <c r="T35" s="59"/>
      <c r="U35" s="59"/>
      <c r="V35" s="59"/>
      <c r="W35" s="59"/>
      <c r="X35" s="59"/>
      <c r="Y35" s="59"/>
      <c r="Z35" s="59"/>
      <c r="AA35" s="59"/>
      <c r="AB35" s="24"/>
      <c r="AC35" s="24"/>
      <c r="AD35" s="24"/>
      <c r="AE35" s="24"/>
      <c r="AF35" s="24"/>
      <c r="AG35" s="24"/>
      <c r="AH35" s="24"/>
      <c r="AI35" s="24"/>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row>
    <row r="36" spans="1:69">
      <c r="A36" s="292"/>
      <c r="B36" s="1174" t="s">
        <v>89</v>
      </c>
      <c r="C36" s="1174"/>
      <c r="D36" s="1174"/>
      <c r="E36" s="1174"/>
      <c r="F36" s="1174"/>
      <c r="G36" s="1174"/>
      <c r="H36" s="1174"/>
      <c r="I36" s="1174"/>
      <c r="J36" s="1174"/>
      <c r="K36" s="307"/>
      <c r="L36" s="59"/>
      <c r="M36" s="59"/>
      <c r="N36" s="59"/>
      <c r="O36" s="59"/>
      <c r="P36" s="59"/>
      <c r="Q36" s="59"/>
      <c r="R36" s="59"/>
      <c r="S36" s="59"/>
      <c r="T36" s="59"/>
      <c r="U36" s="59"/>
      <c r="V36" s="59"/>
      <c r="W36" s="59"/>
      <c r="X36" s="59"/>
      <c r="Y36" s="59"/>
      <c r="Z36" s="59"/>
      <c r="AA36" s="59"/>
      <c r="AB36" s="24"/>
      <c r="AC36" s="24"/>
      <c r="AD36" s="24"/>
      <c r="AE36" s="24"/>
      <c r="AF36" s="24"/>
      <c r="AG36" s="24"/>
      <c r="AH36" s="24"/>
      <c r="AI36" s="24"/>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row>
    <row r="37" spans="1:69" s="10" customFormat="1" ht="18.75">
      <c r="A37" s="299">
        <v>3</v>
      </c>
      <c r="B37" s="1176" t="s">
        <v>90</v>
      </c>
      <c r="C37" s="1176"/>
      <c r="D37" s="1176"/>
      <c r="E37" s="1176"/>
      <c r="F37" s="1176"/>
      <c r="G37" s="1176"/>
      <c r="H37" s="1176"/>
      <c r="I37" s="1176"/>
      <c r="J37" s="1176"/>
      <c r="K37" s="308"/>
      <c r="L37" s="248"/>
      <c r="M37" s="248"/>
      <c r="N37" s="248"/>
      <c r="O37" s="248"/>
      <c r="P37" s="248"/>
      <c r="Q37" s="248"/>
      <c r="R37" s="248"/>
      <c r="S37" s="248"/>
      <c r="T37" s="248"/>
      <c r="U37" s="248"/>
      <c r="V37" s="248"/>
      <c r="W37" s="248"/>
      <c r="X37" s="248"/>
      <c r="Y37" s="248"/>
      <c r="Z37" s="248"/>
      <c r="AA37" s="248"/>
      <c r="AB37" s="25"/>
      <c r="AC37" s="25"/>
      <c r="AD37" s="25"/>
      <c r="AE37" s="25"/>
      <c r="AF37" s="25"/>
      <c r="AG37" s="25"/>
      <c r="AH37" s="25"/>
      <c r="AI37" s="25"/>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row>
    <row r="38" spans="1:69">
      <c r="A38" s="292"/>
      <c r="B38" s="1174" t="s">
        <v>91</v>
      </c>
      <c r="C38" s="1174"/>
      <c r="D38" s="1174"/>
      <c r="E38" s="1174"/>
      <c r="F38" s="1174"/>
      <c r="G38" s="1174"/>
      <c r="H38" s="1174"/>
      <c r="I38" s="1174"/>
      <c r="J38" s="1174"/>
      <c r="K38" s="307"/>
      <c r="L38" s="59"/>
      <c r="M38" s="59"/>
      <c r="N38" s="59"/>
      <c r="O38" s="59"/>
      <c r="P38" s="59"/>
      <c r="Q38" s="59"/>
      <c r="R38" s="59"/>
      <c r="S38" s="59"/>
      <c r="T38" s="59"/>
      <c r="U38" s="59"/>
      <c r="V38" s="59"/>
      <c r="W38" s="59"/>
      <c r="X38" s="59"/>
      <c r="Y38" s="59"/>
      <c r="Z38" s="59"/>
      <c r="AA38" s="59"/>
      <c r="AB38" s="24"/>
      <c r="AC38" s="24"/>
      <c r="AD38" s="24"/>
      <c r="AE38" s="24"/>
      <c r="AF38" s="24"/>
      <c r="AG38" s="24"/>
      <c r="AH38" s="24"/>
      <c r="AI38" s="24"/>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spans="1:69">
      <c r="A39" s="292"/>
      <c r="B39" s="297"/>
      <c r="C39" s="1174" t="s">
        <v>92</v>
      </c>
      <c r="D39" s="1174"/>
      <c r="E39" s="1174"/>
      <c r="F39" s="1174"/>
      <c r="G39" s="1174"/>
      <c r="H39" s="1174"/>
      <c r="I39" s="1174"/>
      <c r="J39" s="1174"/>
      <c r="K39" s="307"/>
      <c r="L39" s="59"/>
      <c r="M39" s="59"/>
      <c r="N39" s="59"/>
      <c r="O39" s="59"/>
      <c r="P39" s="59"/>
      <c r="Q39" s="59"/>
      <c r="R39" s="59"/>
      <c r="S39" s="59"/>
      <c r="T39" s="59"/>
      <c r="U39" s="59"/>
      <c r="V39" s="59"/>
      <c r="W39" s="59"/>
      <c r="X39" s="59"/>
      <c r="Y39" s="59"/>
      <c r="Z39" s="59"/>
      <c r="AA39" s="59"/>
      <c r="AB39" s="24"/>
      <c r="AC39" s="24"/>
      <c r="AD39" s="24"/>
      <c r="AE39" s="24"/>
      <c r="AF39" s="24"/>
      <c r="AG39" s="24"/>
      <c r="AH39" s="24"/>
      <c r="AI39" s="24"/>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spans="1:69">
      <c r="A40" s="292"/>
      <c r="B40" s="297"/>
      <c r="C40" s="1174" t="s">
        <v>93</v>
      </c>
      <c r="D40" s="1174"/>
      <c r="E40" s="1174"/>
      <c r="F40" s="1174"/>
      <c r="G40" s="1174"/>
      <c r="H40" s="1174"/>
      <c r="I40" s="1174"/>
      <c r="J40" s="1174"/>
      <c r="K40" s="307"/>
      <c r="L40" s="59"/>
      <c r="M40" s="59"/>
      <c r="N40" s="59"/>
      <c r="O40" s="59"/>
      <c r="P40" s="59"/>
      <c r="Q40" s="59"/>
      <c r="R40" s="59"/>
      <c r="S40" s="59"/>
      <c r="T40" s="59"/>
      <c r="U40" s="59"/>
      <c r="V40" s="59"/>
      <c r="W40" s="59"/>
      <c r="X40" s="59"/>
      <c r="Y40" s="59"/>
      <c r="Z40" s="59"/>
      <c r="AA40" s="59"/>
      <c r="AB40" s="24"/>
      <c r="AC40" s="24"/>
      <c r="AD40" s="24"/>
      <c r="AE40" s="24"/>
      <c r="AF40" s="24"/>
      <c r="AG40" s="24"/>
      <c r="AH40" s="24"/>
      <c r="AI40" s="24"/>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spans="1:69">
      <c r="A41" s="292"/>
      <c r="B41" s="297"/>
      <c r="C41" s="1177" t="s">
        <v>196</v>
      </c>
      <c r="D41" s="1177"/>
      <c r="E41" s="1177"/>
      <c r="F41" s="1177"/>
      <c r="G41" s="1177"/>
      <c r="H41" s="1177"/>
      <c r="I41" s="1177"/>
      <c r="J41" s="1177"/>
      <c r="K41" s="307"/>
      <c r="L41" s="59"/>
      <c r="M41" s="59"/>
      <c r="N41" s="59"/>
      <c r="O41" s="59"/>
      <c r="P41" s="59"/>
      <c r="Q41" s="59"/>
      <c r="R41" s="59"/>
      <c r="S41" s="59"/>
      <c r="T41" s="59"/>
      <c r="U41" s="59"/>
      <c r="V41" s="59"/>
      <c r="W41" s="59"/>
      <c r="X41" s="59"/>
      <c r="Y41" s="59"/>
      <c r="Z41" s="59"/>
      <c r="AA41" s="59"/>
      <c r="AB41" s="24"/>
      <c r="AC41" s="24"/>
      <c r="AD41" s="24"/>
      <c r="AE41" s="24"/>
      <c r="AF41" s="24"/>
      <c r="AG41" s="24"/>
      <c r="AH41" s="24"/>
      <c r="AI41" s="24"/>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row>
    <row r="42" spans="1:69">
      <c r="A42" s="292"/>
      <c r="B42" s="297"/>
      <c r="C42" s="1174" t="s">
        <v>94</v>
      </c>
      <c r="D42" s="1174"/>
      <c r="E42" s="1174"/>
      <c r="F42" s="1174"/>
      <c r="G42" s="1174"/>
      <c r="H42" s="1174"/>
      <c r="I42" s="1174"/>
      <c r="J42" s="1174"/>
      <c r="K42" s="307"/>
      <c r="L42" s="59"/>
      <c r="M42" s="59"/>
      <c r="N42" s="59"/>
      <c r="O42" s="59"/>
      <c r="P42" s="59"/>
      <c r="Q42" s="59"/>
      <c r="R42" s="59"/>
      <c r="S42" s="59"/>
      <c r="T42" s="59"/>
      <c r="U42" s="59"/>
      <c r="V42" s="59"/>
      <c r="W42" s="59"/>
      <c r="X42" s="59"/>
      <c r="Y42" s="59"/>
      <c r="Z42" s="59"/>
      <c r="AA42" s="59"/>
      <c r="AB42" s="24"/>
      <c r="AC42" s="24"/>
      <c r="AD42" s="24"/>
      <c r="AE42" s="24"/>
      <c r="AF42" s="24"/>
      <c r="AG42" s="24"/>
      <c r="AH42" s="24"/>
      <c r="AI42" s="24"/>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row>
    <row r="43" spans="1:69">
      <c r="A43" s="292"/>
      <c r="B43" s="297"/>
      <c r="C43" s="1174" t="s">
        <v>95</v>
      </c>
      <c r="D43" s="1174"/>
      <c r="E43" s="1174"/>
      <c r="F43" s="1174"/>
      <c r="G43" s="1174"/>
      <c r="H43" s="1174"/>
      <c r="I43" s="1174"/>
      <c r="J43" s="1174"/>
      <c r="K43" s="307"/>
      <c r="L43" s="59"/>
      <c r="M43" s="59"/>
      <c r="N43" s="59"/>
      <c r="O43" s="59"/>
      <c r="P43" s="59"/>
      <c r="Q43" s="59"/>
      <c r="R43" s="59"/>
      <c r="S43" s="59"/>
      <c r="T43" s="59"/>
      <c r="U43" s="59"/>
      <c r="V43" s="59"/>
      <c r="W43" s="59"/>
      <c r="X43" s="59"/>
      <c r="Y43" s="59"/>
      <c r="Z43" s="59"/>
      <c r="AA43" s="59"/>
      <c r="AB43" s="24"/>
      <c r="AC43" s="24"/>
      <c r="AD43" s="24"/>
      <c r="AE43" s="24"/>
      <c r="AF43" s="24"/>
      <c r="AG43" s="24"/>
      <c r="AH43" s="24"/>
      <c r="AI43" s="24"/>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row>
    <row r="44" spans="1:69">
      <c r="A44" s="292"/>
      <c r="B44" s="1177" t="s">
        <v>96</v>
      </c>
      <c r="C44" s="1177"/>
      <c r="D44" s="1177"/>
      <c r="E44" s="1177"/>
      <c r="F44" s="1177"/>
      <c r="G44" s="1177"/>
      <c r="H44" s="1177"/>
      <c r="I44" s="1177"/>
      <c r="J44" s="1177"/>
      <c r="K44" s="307"/>
      <c r="L44" s="59"/>
      <c r="M44" s="59"/>
      <c r="N44" s="59"/>
      <c r="O44" s="59"/>
      <c r="P44" s="59"/>
      <c r="Q44" s="59"/>
      <c r="R44" s="59"/>
      <c r="S44" s="59"/>
      <c r="T44" s="59"/>
      <c r="U44" s="59"/>
      <c r="V44" s="59"/>
      <c r="W44" s="59"/>
      <c r="X44" s="59"/>
      <c r="Y44" s="59"/>
      <c r="Z44" s="59"/>
      <c r="AA44" s="59"/>
      <c r="AB44" s="24"/>
      <c r="AC44" s="24"/>
      <c r="AD44" s="24"/>
      <c r="AE44" s="24"/>
      <c r="AF44" s="24"/>
      <c r="AG44" s="24"/>
      <c r="AH44" s="24"/>
      <c r="AI44" s="24"/>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row>
    <row r="45" spans="1:69">
      <c r="A45" s="292"/>
      <c r="B45" s="297"/>
      <c r="C45" s="1174" t="s">
        <v>197</v>
      </c>
      <c r="D45" s="1174"/>
      <c r="E45" s="1174"/>
      <c r="F45" s="1174"/>
      <c r="G45" s="1174"/>
      <c r="H45" s="1174"/>
      <c r="I45" s="1174"/>
      <c r="J45" s="1174"/>
      <c r="K45" s="307"/>
      <c r="L45" s="59"/>
      <c r="M45" s="59"/>
      <c r="N45" s="59"/>
      <c r="O45" s="59"/>
      <c r="P45" s="59"/>
      <c r="Q45" s="59"/>
      <c r="R45" s="59"/>
      <c r="S45" s="59"/>
      <c r="T45" s="59"/>
      <c r="U45" s="59"/>
      <c r="V45" s="59"/>
      <c r="W45" s="59"/>
      <c r="X45" s="59"/>
      <c r="Y45" s="59"/>
      <c r="Z45" s="59"/>
      <c r="AA45" s="59"/>
      <c r="AB45" s="24"/>
      <c r="AC45" s="24"/>
      <c r="AD45" s="24"/>
      <c r="AE45" s="24"/>
      <c r="AF45" s="24"/>
      <c r="AG45" s="24"/>
      <c r="AH45" s="24"/>
      <c r="AI45" s="24"/>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row>
    <row r="46" spans="1:69" ht="15.75">
      <c r="A46" s="292"/>
      <c r="B46" s="297"/>
      <c r="C46" s="1174" t="s">
        <v>788</v>
      </c>
      <c r="D46" s="1174"/>
      <c r="E46" s="1174"/>
      <c r="F46" s="1174"/>
      <c r="G46" s="1174"/>
      <c r="H46" s="1174"/>
      <c r="I46" s="1174"/>
      <c r="J46" s="1174"/>
      <c r="K46" s="307"/>
      <c r="L46" s="59"/>
      <c r="M46" s="59"/>
      <c r="N46" s="59"/>
      <c r="O46" s="59"/>
      <c r="P46" s="59"/>
      <c r="Q46" s="59"/>
      <c r="R46" s="59"/>
      <c r="S46" s="59"/>
      <c r="T46" s="59"/>
      <c r="U46" s="59"/>
      <c r="V46" s="59"/>
      <c r="W46" s="59"/>
      <c r="X46" s="59"/>
      <c r="Y46" s="59"/>
      <c r="Z46" s="59"/>
      <c r="AA46" s="59"/>
      <c r="AB46" s="24"/>
      <c r="AC46" s="24"/>
      <c r="AD46" s="24"/>
      <c r="AE46" s="24"/>
      <c r="AF46" s="24"/>
      <c r="AG46" s="24"/>
      <c r="AH46" s="24"/>
      <c r="AI46" s="24"/>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row>
    <row r="47" spans="1:69">
      <c r="A47" s="292"/>
      <c r="B47" s="297"/>
      <c r="C47" s="1174" t="s">
        <v>97</v>
      </c>
      <c r="D47" s="1174"/>
      <c r="E47" s="1174"/>
      <c r="F47" s="1174"/>
      <c r="G47" s="1174"/>
      <c r="H47" s="1174"/>
      <c r="I47" s="1174"/>
      <c r="J47" s="1174"/>
      <c r="K47" s="307"/>
      <c r="L47" s="59"/>
      <c r="M47" s="59"/>
      <c r="N47" s="59"/>
      <c r="O47" s="59"/>
      <c r="P47" s="59"/>
      <c r="Q47" s="59"/>
      <c r="R47" s="59"/>
      <c r="S47" s="59"/>
      <c r="T47" s="59"/>
      <c r="U47" s="59"/>
      <c r="V47" s="59"/>
      <c r="W47" s="59"/>
      <c r="X47" s="59"/>
      <c r="Y47" s="59"/>
      <c r="Z47" s="59"/>
      <c r="AA47" s="59"/>
      <c r="AB47" s="24"/>
      <c r="AC47" s="24"/>
      <c r="AD47" s="24"/>
      <c r="AE47" s="24"/>
      <c r="AF47" s="24"/>
      <c r="AG47" s="24"/>
      <c r="AH47" s="24"/>
      <c r="AI47" s="24"/>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69" ht="15.75">
      <c r="A48" s="292"/>
      <c r="B48" s="297"/>
      <c r="C48" s="1174" t="s">
        <v>789</v>
      </c>
      <c r="D48" s="1174"/>
      <c r="E48" s="1174"/>
      <c r="F48" s="1174"/>
      <c r="G48" s="1174"/>
      <c r="H48" s="1174"/>
      <c r="I48" s="1174"/>
      <c r="J48" s="1174"/>
      <c r="K48" s="307"/>
      <c r="L48" s="59"/>
      <c r="M48" s="59"/>
      <c r="N48" s="59"/>
      <c r="O48" s="59"/>
      <c r="P48" s="59"/>
      <c r="Q48" s="59"/>
      <c r="R48" s="59"/>
      <c r="S48" s="59"/>
      <c r="T48" s="59"/>
      <c r="U48" s="59"/>
      <c r="V48" s="59"/>
      <c r="W48" s="59"/>
      <c r="X48" s="59"/>
      <c r="Y48" s="59"/>
      <c r="Z48" s="59"/>
      <c r="AA48" s="59"/>
      <c r="AB48" s="24"/>
      <c r="AC48" s="24"/>
      <c r="AD48" s="24"/>
      <c r="AE48" s="24"/>
      <c r="AF48" s="24"/>
      <c r="AG48" s="24"/>
      <c r="AH48" s="24"/>
      <c r="AI48" s="24"/>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row>
    <row r="49" spans="1:69">
      <c r="A49" s="292"/>
      <c r="B49" s="297"/>
      <c r="C49" s="1174" t="s">
        <v>98</v>
      </c>
      <c r="D49" s="1174"/>
      <c r="E49" s="1174"/>
      <c r="F49" s="1174"/>
      <c r="G49" s="1174"/>
      <c r="H49" s="1174"/>
      <c r="I49" s="1174"/>
      <c r="J49" s="1174"/>
      <c r="K49" s="307"/>
      <c r="L49" s="59"/>
      <c r="M49" s="59"/>
      <c r="N49" s="59"/>
      <c r="O49" s="59"/>
      <c r="P49" s="59"/>
      <c r="Q49" s="59"/>
      <c r="R49" s="59"/>
      <c r="S49" s="59"/>
      <c r="T49" s="59"/>
      <c r="U49" s="59"/>
      <c r="V49" s="59"/>
      <c r="W49" s="59"/>
      <c r="X49" s="59"/>
      <c r="Y49" s="59"/>
      <c r="Z49" s="59"/>
      <c r="AA49" s="59"/>
      <c r="AB49" s="24"/>
      <c r="AC49" s="24"/>
      <c r="AD49" s="24"/>
      <c r="AE49" s="24"/>
      <c r="AF49" s="24"/>
      <c r="AG49" s="24"/>
      <c r="AH49" s="24"/>
      <c r="AI49" s="24"/>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69" ht="15.75">
      <c r="A50" s="292"/>
      <c r="B50" s="297"/>
      <c r="C50" s="1174" t="s">
        <v>819</v>
      </c>
      <c r="D50" s="1174"/>
      <c r="E50" s="1174"/>
      <c r="F50" s="1174"/>
      <c r="G50" s="1174"/>
      <c r="H50" s="1174"/>
      <c r="I50" s="1174"/>
      <c r="J50" s="1174"/>
      <c r="K50" s="307"/>
      <c r="L50" s="59"/>
      <c r="M50" s="59"/>
      <c r="N50" s="59"/>
      <c r="O50" s="59"/>
      <c r="P50" s="59"/>
      <c r="Q50" s="59"/>
      <c r="R50" s="59"/>
      <c r="S50" s="59"/>
      <c r="T50" s="59"/>
      <c r="U50" s="59"/>
      <c r="V50" s="59"/>
      <c r="W50" s="59"/>
      <c r="X50" s="59"/>
      <c r="Y50" s="59"/>
      <c r="Z50" s="59"/>
      <c r="AA50" s="59"/>
      <c r="AB50" s="24"/>
      <c r="AC50" s="24"/>
      <c r="AD50" s="24"/>
      <c r="AE50" s="24"/>
      <c r="AF50" s="24"/>
      <c r="AG50" s="24"/>
      <c r="AH50" s="24"/>
      <c r="AI50" s="24"/>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row>
    <row r="51" spans="1:69">
      <c r="A51" s="292"/>
      <c r="B51" s="297"/>
      <c r="C51" s="1174" t="s">
        <v>99</v>
      </c>
      <c r="D51" s="1174"/>
      <c r="E51" s="1174"/>
      <c r="F51" s="1174"/>
      <c r="G51" s="1174"/>
      <c r="H51" s="1174"/>
      <c r="I51" s="1174"/>
      <c r="J51" s="1174"/>
      <c r="K51" s="307"/>
      <c r="L51" s="59"/>
      <c r="M51" s="59"/>
      <c r="N51" s="59"/>
      <c r="O51" s="59"/>
      <c r="P51" s="59"/>
      <c r="Q51" s="59"/>
      <c r="R51" s="59"/>
      <c r="S51" s="59"/>
      <c r="T51" s="59"/>
      <c r="U51" s="59"/>
      <c r="V51" s="59"/>
      <c r="W51" s="59"/>
      <c r="X51" s="59"/>
      <c r="Y51" s="59"/>
      <c r="Z51" s="59"/>
      <c r="AA51" s="59"/>
      <c r="AB51" s="24"/>
      <c r="AC51" s="24"/>
      <c r="AD51" s="24"/>
      <c r="AE51" s="24"/>
      <c r="AF51" s="24"/>
      <c r="AG51" s="24"/>
      <c r="AH51" s="24"/>
      <c r="AI51" s="24"/>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row>
    <row r="52" spans="1:69">
      <c r="A52" s="292"/>
      <c r="B52" s="297"/>
      <c r="C52" s="1174" t="s">
        <v>198</v>
      </c>
      <c r="D52" s="1174"/>
      <c r="E52" s="1174"/>
      <c r="F52" s="1174"/>
      <c r="G52" s="1174"/>
      <c r="H52" s="1174"/>
      <c r="I52" s="1174"/>
      <c r="J52" s="1174"/>
      <c r="K52" s="307"/>
      <c r="L52" s="59"/>
      <c r="M52" s="59"/>
      <c r="N52" s="59"/>
      <c r="O52" s="59"/>
      <c r="P52" s="59"/>
      <c r="Q52" s="59"/>
      <c r="R52" s="59"/>
      <c r="S52" s="59"/>
      <c r="T52" s="59"/>
      <c r="U52" s="59"/>
      <c r="V52" s="59"/>
      <c r="W52" s="59"/>
      <c r="X52" s="59"/>
      <c r="Y52" s="59"/>
      <c r="Z52" s="59"/>
      <c r="AA52" s="59"/>
      <c r="AB52" s="24"/>
      <c r="AC52" s="24"/>
      <c r="AD52" s="24"/>
      <c r="AE52" s="24"/>
      <c r="AF52" s="24"/>
      <c r="AG52" s="24"/>
      <c r="AH52" s="24"/>
      <c r="AI52" s="24"/>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row>
    <row r="53" spans="1:69" s="10" customFormat="1" ht="18.75">
      <c r="A53" s="301">
        <v>4</v>
      </c>
      <c r="B53" s="301" t="s">
        <v>712</v>
      </c>
      <c r="C53" s="301"/>
      <c r="D53" s="301"/>
      <c r="E53" s="301"/>
      <c r="F53" s="301"/>
      <c r="G53" s="301"/>
      <c r="H53" s="301"/>
      <c r="I53" s="300"/>
      <c r="J53" s="300"/>
      <c r="K53" s="307"/>
      <c r="L53" s="248"/>
      <c r="M53" s="248"/>
      <c r="N53" s="248"/>
      <c r="O53" s="248"/>
      <c r="P53" s="248"/>
      <c r="Q53" s="248"/>
      <c r="R53" s="248"/>
      <c r="S53" s="248"/>
      <c r="T53" s="248"/>
      <c r="U53" s="248"/>
      <c r="V53" s="248"/>
      <c r="W53" s="248"/>
      <c r="X53" s="248"/>
      <c r="Y53" s="248"/>
      <c r="Z53" s="248"/>
      <c r="AA53" s="248"/>
      <c r="AB53" s="25"/>
      <c r="AC53" s="25"/>
      <c r="AD53" s="25"/>
      <c r="AE53" s="25"/>
      <c r="AF53" s="25"/>
      <c r="AG53" s="25"/>
      <c r="AH53" s="25"/>
      <c r="AI53" s="25"/>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row>
    <row r="54" spans="1:69">
      <c r="A54" s="292"/>
      <c r="B54" s="1177" t="s">
        <v>739</v>
      </c>
      <c r="C54" s="1177"/>
      <c r="D54" s="1177"/>
      <c r="E54" s="1177"/>
      <c r="F54" s="1177"/>
      <c r="G54" s="1177"/>
      <c r="H54" s="1177"/>
      <c r="I54" s="1177"/>
      <c r="J54" s="1177"/>
      <c r="K54" s="307"/>
      <c r="L54" s="59"/>
      <c r="M54" s="59"/>
      <c r="N54" s="59"/>
      <c r="O54" s="59"/>
      <c r="P54" s="59"/>
      <c r="Q54" s="59"/>
      <c r="R54" s="59"/>
      <c r="S54" s="59"/>
      <c r="T54" s="59"/>
      <c r="U54" s="59"/>
      <c r="V54" s="59"/>
      <c r="W54" s="59"/>
      <c r="X54" s="59"/>
      <c r="Y54" s="59"/>
      <c r="Z54" s="59"/>
      <c r="AA54" s="59"/>
      <c r="AB54" s="24"/>
      <c r="AC54" s="24"/>
      <c r="AD54" s="24"/>
      <c r="AE54" s="24"/>
      <c r="AF54" s="24"/>
      <c r="AG54" s="24"/>
      <c r="AH54" s="24"/>
      <c r="AI54" s="24"/>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row>
    <row r="55" spans="1:69" ht="18.75">
      <c r="A55" s="302">
        <v>5</v>
      </c>
      <c r="B55" s="1178" t="s">
        <v>212</v>
      </c>
      <c r="C55" s="1178"/>
      <c r="D55" s="1178"/>
      <c r="E55" s="1178"/>
      <c r="F55" s="1178"/>
      <c r="G55" s="1178"/>
      <c r="H55" s="1178"/>
      <c r="I55" s="1178"/>
      <c r="J55" s="1178"/>
      <c r="K55" s="308"/>
      <c r="L55" s="59"/>
      <c r="M55" s="59"/>
      <c r="N55" s="59"/>
      <c r="O55" s="59"/>
      <c r="P55" s="59"/>
      <c r="Q55" s="59"/>
      <c r="R55" s="59"/>
      <c r="S55" s="59"/>
      <c r="T55" s="59"/>
      <c r="U55" s="59"/>
      <c r="V55" s="59"/>
      <c r="W55" s="59"/>
      <c r="X55" s="59"/>
      <c r="Y55" s="59"/>
      <c r="Z55" s="59"/>
      <c r="AA55" s="59"/>
      <c r="AB55" s="24"/>
      <c r="AC55" s="24"/>
      <c r="AD55" s="24"/>
      <c r="AE55" s="24"/>
      <c r="AF55" s="24"/>
      <c r="AG55" s="24"/>
      <c r="AH55" s="24"/>
      <c r="AI55" s="24"/>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row>
    <row r="56" spans="1:69">
      <c r="A56" s="292"/>
      <c r="B56" s="297" t="s">
        <v>100</v>
      </c>
      <c r="C56" s="1174" t="s">
        <v>101</v>
      </c>
      <c r="D56" s="1174"/>
      <c r="E56" s="1174"/>
      <c r="F56" s="1174"/>
      <c r="G56" s="1174"/>
      <c r="H56" s="1174"/>
      <c r="I56" s="1174"/>
      <c r="J56" s="1174"/>
      <c r="K56" s="307"/>
      <c r="L56" s="59"/>
      <c r="M56" s="59"/>
      <c r="N56" s="59"/>
      <c r="O56" s="59"/>
      <c r="P56" s="59"/>
      <c r="Q56" s="59"/>
      <c r="R56" s="59"/>
      <c r="S56" s="59"/>
      <c r="T56" s="59"/>
      <c r="U56" s="59"/>
      <c r="V56" s="59"/>
      <c r="W56" s="59"/>
      <c r="X56" s="59"/>
      <c r="Y56" s="59"/>
      <c r="Z56" s="59"/>
      <c r="AA56" s="59"/>
      <c r="AB56" s="24"/>
      <c r="AC56" s="24"/>
      <c r="AD56" s="24"/>
      <c r="AE56" s="24"/>
      <c r="AF56" s="24"/>
      <c r="AG56" s="24"/>
      <c r="AH56" s="24"/>
      <c r="AI56" s="24"/>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7" spans="1:69">
      <c r="A57" s="292"/>
      <c r="B57" s="297"/>
      <c r="C57" s="1174" t="s">
        <v>102</v>
      </c>
      <c r="D57" s="1174"/>
      <c r="E57" s="1174"/>
      <c r="F57" s="1174"/>
      <c r="G57" s="1174"/>
      <c r="H57" s="1174"/>
      <c r="I57" s="1174"/>
      <c r="J57" s="1174"/>
      <c r="K57" s="307"/>
      <c r="L57" s="59"/>
      <c r="M57" s="59"/>
      <c r="N57" s="59"/>
      <c r="O57" s="59"/>
      <c r="P57" s="59"/>
      <c r="Q57" s="59"/>
      <c r="R57" s="59"/>
      <c r="S57" s="59"/>
      <c r="T57" s="59"/>
      <c r="U57" s="59"/>
      <c r="V57" s="59"/>
      <c r="W57" s="59"/>
      <c r="X57" s="59"/>
      <c r="Y57" s="59"/>
      <c r="Z57" s="59"/>
      <c r="AA57" s="59"/>
      <c r="AB57" s="24"/>
      <c r="AC57" s="24"/>
      <c r="AD57" s="24"/>
      <c r="AE57" s="24"/>
      <c r="AF57" s="24"/>
      <c r="AG57" s="24"/>
      <c r="AH57" s="24"/>
      <c r="AI57" s="24"/>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row>
    <row r="58" spans="1:69">
      <c r="A58" s="292"/>
      <c r="B58" s="297" t="s">
        <v>103</v>
      </c>
      <c r="C58" s="1174" t="s">
        <v>104</v>
      </c>
      <c r="D58" s="1174"/>
      <c r="E58" s="1174"/>
      <c r="F58" s="1174"/>
      <c r="G58" s="1174"/>
      <c r="H58" s="1174"/>
      <c r="I58" s="1174"/>
      <c r="J58" s="1174"/>
      <c r="K58" s="307"/>
      <c r="L58" s="59"/>
      <c r="M58" s="59"/>
      <c r="N58" s="59"/>
      <c r="O58" s="59"/>
      <c r="P58" s="59"/>
      <c r="Q58" s="59"/>
      <c r="R58" s="59"/>
      <c r="S58" s="59"/>
      <c r="T58" s="59"/>
      <c r="U58" s="59"/>
      <c r="V58" s="59"/>
      <c r="W58" s="59"/>
      <c r="X58" s="59"/>
      <c r="Y58" s="59"/>
      <c r="Z58" s="59"/>
      <c r="AA58" s="59"/>
      <c r="AB58" s="24"/>
      <c r="AC58" s="24"/>
      <c r="AD58" s="24"/>
      <c r="AE58" s="24"/>
      <c r="AF58" s="24"/>
      <c r="AG58" s="24"/>
      <c r="AH58" s="24"/>
      <c r="AI58" s="24"/>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row>
    <row r="59" spans="1:69">
      <c r="A59" s="292"/>
      <c r="B59" s="297"/>
      <c r="C59" s="1174" t="s">
        <v>105</v>
      </c>
      <c r="D59" s="1174"/>
      <c r="E59" s="1174"/>
      <c r="F59" s="1174"/>
      <c r="G59" s="1174"/>
      <c r="H59" s="1174"/>
      <c r="I59" s="1174"/>
      <c r="J59" s="1174"/>
      <c r="K59" s="307"/>
      <c r="L59" s="59"/>
      <c r="M59" s="59"/>
      <c r="N59" s="59"/>
      <c r="O59" s="59"/>
      <c r="P59" s="59"/>
      <c r="Q59" s="59"/>
      <c r="R59" s="59"/>
      <c r="S59" s="59"/>
      <c r="T59" s="59"/>
      <c r="U59" s="59"/>
      <c r="V59" s="59"/>
      <c r="W59" s="59"/>
      <c r="X59" s="59"/>
      <c r="Y59" s="59"/>
      <c r="Z59" s="59"/>
      <c r="AA59" s="59"/>
      <c r="AB59" s="24"/>
      <c r="AC59" s="24"/>
      <c r="AD59" s="24"/>
      <c r="AE59" s="24"/>
      <c r="AF59" s="24"/>
      <c r="AG59" s="24"/>
      <c r="AH59" s="24"/>
      <c r="AI59" s="24"/>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row>
    <row r="60" spans="1:69">
      <c r="A60" s="292"/>
      <c r="B60" s="297"/>
      <c r="C60" s="1174" t="s">
        <v>106</v>
      </c>
      <c r="D60" s="1174"/>
      <c r="E60" s="1174"/>
      <c r="F60" s="1174"/>
      <c r="G60" s="1174"/>
      <c r="H60" s="1174"/>
      <c r="I60" s="1174"/>
      <c r="J60" s="1174"/>
      <c r="K60" s="307"/>
      <c r="L60" s="59"/>
      <c r="M60" s="59"/>
      <c r="N60" s="59"/>
      <c r="O60" s="59"/>
      <c r="P60" s="59"/>
      <c r="Q60" s="59"/>
      <c r="R60" s="59"/>
      <c r="S60" s="59"/>
      <c r="T60" s="59"/>
      <c r="U60" s="59"/>
      <c r="V60" s="59"/>
      <c r="W60" s="59"/>
      <c r="X60" s="59"/>
      <c r="Y60" s="59"/>
      <c r="Z60" s="59"/>
      <c r="AA60" s="59"/>
      <c r="AB60" s="24"/>
      <c r="AC60" s="24"/>
      <c r="AD60" s="24"/>
      <c r="AE60" s="24"/>
      <c r="AF60" s="24"/>
      <c r="AG60" s="24"/>
      <c r="AH60" s="24"/>
      <c r="AI60" s="24"/>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row>
    <row r="61" spans="1:69">
      <c r="A61" s="292"/>
      <c r="B61" s="297" t="s">
        <v>107</v>
      </c>
      <c r="C61" s="1174" t="s">
        <v>240</v>
      </c>
      <c r="D61" s="1174"/>
      <c r="E61" s="1174"/>
      <c r="F61" s="1174"/>
      <c r="G61" s="1174"/>
      <c r="H61" s="1174"/>
      <c r="I61" s="1174"/>
      <c r="J61" s="1174"/>
      <c r="K61" s="307"/>
      <c r="L61" s="59"/>
      <c r="M61" s="59"/>
      <c r="N61" s="59"/>
      <c r="O61" s="59"/>
      <c r="P61" s="59"/>
      <c r="Q61" s="59"/>
      <c r="R61" s="59"/>
      <c r="S61" s="59"/>
      <c r="T61" s="59"/>
      <c r="U61" s="59"/>
      <c r="V61" s="59"/>
      <c r="W61" s="59"/>
      <c r="X61" s="59"/>
      <c r="Y61" s="59"/>
      <c r="Z61" s="59"/>
      <c r="AA61" s="59"/>
      <c r="AB61" s="24"/>
      <c r="AC61" s="24"/>
      <c r="AD61" s="24"/>
      <c r="AE61" s="24"/>
      <c r="AF61" s="24"/>
      <c r="AG61" s="24"/>
      <c r="AH61" s="24"/>
      <c r="AI61" s="24"/>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row>
    <row r="62" spans="1:69">
      <c r="A62" s="292"/>
      <c r="B62" s="297" t="s">
        <v>108</v>
      </c>
      <c r="C62" s="1174" t="s">
        <v>109</v>
      </c>
      <c r="D62" s="1174"/>
      <c r="E62" s="1174"/>
      <c r="F62" s="1174"/>
      <c r="G62" s="1174"/>
      <c r="H62" s="1174"/>
      <c r="I62" s="1174"/>
      <c r="J62" s="1174"/>
      <c r="K62" s="307"/>
      <c r="L62" s="59"/>
      <c r="M62" s="59"/>
      <c r="N62" s="59"/>
      <c r="O62" s="59"/>
      <c r="P62" s="59"/>
      <c r="Q62" s="59"/>
      <c r="R62" s="59"/>
      <c r="S62" s="59"/>
      <c r="T62" s="59"/>
      <c r="U62" s="59"/>
      <c r="V62" s="59"/>
      <c r="W62" s="59"/>
      <c r="X62" s="59"/>
      <c r="Y62" s="59"/>
      <c r="Z62" s="59"/>
      <c r="AA62" s="59"/>
      <c r="AB62" s="24"/>
      <c r="AC62" s="24"/>
      <c r="AD62" s="24"/>
      <c r="AE62" s="24"/>
      <c r="AF62" s="24"/>
      <c r="AG62" s="24"/>
      <c r="AH62" s="24"/>
      <c r="AI62" s="24"/>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row>
    <row r="63" spans="1:69">
      <c r="A63" s="292"/>
      <c r="B63" s="297"/>
      <c r="C63" s="1174" t="s">
        <v>110</v>
      </c>
      <c r="D63" s="1174"/>
      <c r="E63" s="1174"/>
      <c r="F63" s="1174"/>
      <c r="G63" s="1174"/>
      <c r="H63" s="1174"/>
      <c r="I63" s="1174"/>
      <c r="J63" s="1174"/>
      <c r="K63" s="307"/>
      <c r="L63" s="59"/>
      <c r="M63" s="59"/>
      <c r="N63" s="59"/>
      <c r="O63" s="59"/>
      <c r="P63" s="59"/>
      <c r="Q63" s="59"/>
      <c r="R63" s="59"/>
      <c r="S63" s="59"/>
      <c r="T63" s="59"/>
      <c r="U63" s="59"/>
      <c r="V63" s="59"/>
      <c r="W63" s="59"/>
      <c r="X63" s="59"/>
      <c r="Y63" s="59"/>
      <c r="Z63" s="59"/>
      <c r="AA63" s="59"/>
      <c r="AB63" s="24"/>
      <c r="AC63" s="24"/>
      <c r="AD63" s="24"/>
      <c r="AE63" s="24"/>
      <c r="AF63" s="24"/>
      <c r="AG63" s="24"/>
      <c r="AH63" s="24"/>
      <c r="AI63" s="24"/>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4" spans="1:69">
      <c r="A64" s="292"/>
      <c r="B64" s="297" t="s">
        <v>111</v>
      </c>
      <c r="C64" s="1174" t="s">
        <v>112</v>
      </c>
      <c r="D64" s="1174"/>
      <c r="E64" s="1174"/>
      <c r="F64" s="1174"/>
      <c r="G64" s="1174"/>
      <c r="H64" s="1174"/>
      <c r="I64" s="1174"/>
      <c r="J64" s="1174"/>
      <c r="K64" s="307"/>
      <c r="L64" s="59"/>
      <c r="M64" s="59"/>
      <c r="N64" s="59"/>
      <c r="O64" s="59"/>
      <c r="P64" s="59"/>
      <c r="Q64" s="59"/>
      <c r="R64" s="59"/>
      <c r="S64" s="59"/>
      <c r="T64" s="59"/>
      <c r="U64" s="59"/>
      <c r="V64" s="59"/>
      <c r="W64" s="59"/>
      <c r="X64" s="59"/>
      <c r="Y64" s="59"/>
      <c r="Z64" s="59"/>
      <c r="AA64" s="59"/>
      <c r="AB64" s="24"/>
      <c r="AC64" s="24"/>
      <c r="AD64" s="24"/>
      <c r="AE64" s="24"/>
      <c r="AF64" s="24"/>
      <c r="AG64" s="24"/>
      <c r="AH64" s="24"/>
      <c r="AI64" s="24"/>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row>
    <row r="65" spans="1:69">
      <c r="A65" s="292"/>
      <c r="B65" s="297" t="s">
        <v>113</v>
      </c>
      <c r="C65" s="1174" t="s">
        <v>114</v>
      </c>
      <c r="D65" s="1174"/>
      <c r="E65" s="1174"/>
      <c r="F65" s="1174"/>
      <c r="G65" s="1174"/>
      <c r="H65" s="1174"/>
      <c r="I65" s="1174"/>
      <c r="J65" s="1174"/>
      <c r="K65" s="307"/>
      <c r="L65" s="59"/>
      <c r="M65" s="59"/>
      <c r="N65" s="59"/>
      <c r="O65" s="59"/>
      <c r="P65" s="59"/>
      <c r="Q65" s="59"/>
      <c r="R65" s="59"/>
      <c r="S65" s="59"/>
      <c r="T65" s="59"/>
      <c r="U65" s="59"/>
      <c r="V65" s="59"/>
      <c r="W65" s="59"/>
      <c r="X65" s="59"/>
      <c r="Y65" s="59"/>
      <c r="Z65" s="59"/>
      <c r="AA65" s="59"/>
      <c r="AB65" s="24"/>
      <c r="AC65" s="24"/>
      <c r="AD65" s="24"/>
      <c r="AE65" s="24"/>
      <c r="AF65" s="24"/>
      <c r="AG65" s="24"/>
      <c r="AH65" s="24"/>
      <c r="AI65" s="24"/>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row>
    <row r="66" spans="1:69">
      <c r="A66" s="292"/>
      <c r="B66" s="297"/>
      <c r="C66" s="1174" t="s">
        <v>115</v>
      </c>
      <c r="D66" s="1174"/>
      <c r="E66" s="1174"/>
      <c r="F66" s="1174"/>
      <c r="G66" s="1174"/>
      <c r="H66" s="1174"/>
      <c r="I66" s="1174"/>
      <c r="J66" s="1174"/>
      <c r="K66" s="307"/>
      <c r="L66" s="59"/>
      <c r="M66" s="59"/>
      <c r="N66" s="59"/>
      <c r="O66" s="59"/>
      <c r="P66" s="59"/>
      <c r="Q66" s="59"/>
      <c r="R66" s="59"/>
      <c r="S66" s="59"/>
      <c r="T66" s="59"/>
      <c r="U66" s="59"/>
      <c r="V66" s="59"/>
      <c r="W66" s="59"/>
      <c r="X66" s="59"/>
      <c r="Y66" s="59"/>
      <c r="Z66" s="59"/>
      <c r="AA66" s="59"/>
      <c r="AB66" s="24"/>
      <c r="AC66" s="24"/>
      <c r="AD66" s="24"/>
      <c r="AE66" s="24"/>
      <c r="AF66" s="24"/>
      <c r="AG66" s="24"/>
      <c r="AH66" s="24"/>
      <c r="AI66" s="24"/>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row>
    <row r="67" spans="1:69">
      <c r="A67" s="292"/>
      <c r="B67" s="297" t="s">
        <v>116</v>
      </c>
      <c r="C67" s="1174" t="s">
        <v>117</v>
      </c>
      <c r="D67" s="1174"/>
      <c r="E67" s="1174"/>
      <c r="F67" s="1174"/>
      <c r="G67" s="1174"/>
      <c r="H67" s="1174"/>
      <c r="I67" s="1174"/>
      <c r="J67" s="1174"/>
      <c r="K67" s="307"/>
      <c r="L67" s="59"/>
      <c r="M67" s="59"/>
      <c r="N67" s="59"/>
      <c r="O67" s="59"/>
      <c r="P67" s="59"/>
      <c r="Q67" s="59"/>
      <c r="R67" s="59"/>
      <c r="S67" s="59"/>
      <c r="T67" s="59"/>
      <c r="U67" s="59"/>
      <c r="V67" s="59"/>
      <c r="W67" s="59"/>
      <c r="X67" s="59"/>
      <c r="Y67" s="59"/>
      <c r="Z67" s="59"/>
      <c r="AA67" s="59"/>
      <c r="AB67" s="24"/>
      <c r="AC67" s="24"/>
      <c r="AD67" s="24"/>
      <c r="AE67" s="24"/>
      <c r="AF67" s="24"/>
      <c r="AG67" s="24"/>
      <c r="AH67" s="24"/>
      <c r="AI67" s="24"/>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row>
    <row r="68" spans="1:69">
      <c r="A68" s="292"/>
      <c r="B68" s="297"/>
      <c r="C68" s="1174" t="s">
        <v>119</v>
      </c>
      <c r="D68" s="1174"/>
      <c r="E68" s="1174"/>
      <c r="F68" s="1174"/>
      <c r="G68" s="1174"/>
      <c r="H68" s="1174"/>
      <c r="I68" s="1174"/>
      <c r="J68" s="1174"/>
      <c r="K68" s="307"/>
      <c r="L68" s="59"/>
      <c r="M68" s="59"/>
      <c r="N68" s="59"/>
      <c r="O68" s="59"/>
      <c r="P68" s="59"/>
      <c r="Q68" s="59"/>
      <c r="R68" s="59"/>
      <c r="S68" s="59"/>
      <c r="T68" s="59"/>
      <c r="U68" s="59"/>
      <c r="V68" s="59"/>
      <c r="W68" s="59"/>
      <c r="X68" s="59"/>
      <c r="Y68" s="59"/>
      <c r="Z68" s="59"/>
      <c r="AA68" s="59"/>
      <c r="AB68" s="24"/>
      <c r="AC68" s="24"/>
      <c r="AD68" s="24"/>
      <c r="AE68" s="24"/>
      <c r="AF68" s="24"/>
      <c r="AG68" s="24"/>
      <c r="AH68" s="24"/>
      <c r="AI68" s="24"/>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row>
    <row r="69" spans="1:69">
      <c r="A69" s="292"/>
      <c r="B69" s="297" t="s">
        <v>118</v>
      </c>
      <c r="C69" s="1174" t="s">
        <v>120</v>
      </c>
      <c r="D69" s="1174"/>
      <c r="E69" s="1174"/>
      <c r="F69" s="1174"/>
      <c r="G69" s="1174"/>
      <c r="H69" s="1174"/>
      <c r="I69" s="1174"/>
      <c r="J69" s="1174"/>
      <c r="K69" s="307"/>
      <c r="L69" s="59"/>
      <c r="M69" s="59"/>
      <c r="N69" s="59"/>
      <c r="O69" s="59"/>
      <c r="P69" s="59"/>
      <c r="Q69" s="59"/>
      <c r="R69" s="59"/>
      <c r="S69" s="59"/>
      <c r="T69" s="59"/>
      <c r="U69" s="59"/>
      <c r="V69" s="59"/>
      <c r="W69" s="59"/>
      <c r="X69" s="59"/>
      <c r="Y69" s="59"/>
      <c r="Z69" s="59"/>
      <c r="AA69" s="59"/>
      <c r="AB69" s="24"/>
      <c r="AC69" s="24"/>
      <c r="AD69" s="24"/>
      <c r="AE69" s="24"/>
      <c r="AF69" s="24"/>
      <c r="AG69" s="24"/>
      <c r="AH69" s="24"/>
      <c r="AI69" s="24"/>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row>
    <row r="70" spans="1:69">
      <c r="A70" s="292"/>
      <c r="B70" s="297" t="s">
        <v>121</v>
      </c>
      <c r="C70" s="1174" t="s">
        <v>122</v>
      </c>
      <c r="D70" s="1174"/>
      <c r="E70" s="1174"/>
      <c r="F70" s="1174"/>
      <c r="G70" s="1174"/>
      <c r="H70" s="1174"/>
      <c r="I70" s="1174"/>
      <c r="J70" s="1174"/>
      <c r="K70" s="307"/>
      <c r="L70" s="59"/>
      <c r="M70" s="59"/>
      <c r="N70" s="59"/>
      <c r="O70" s="59"/>
      <c r="P70" s="59"/>
      <c r="Q70" s="59"/>
      <c r="R70" s="59"/>
      <c r="S70" s="59"/>
      <c r="T70" s="59"/>
      <c r="U70" s="59"/>
      <c r="V70" s="59"/>
      <c r="W70" s="59"/>
      <c r="X70" s="59"/>
      <c r="Y70" s="59"/>
      <c r="Z70" s="59"/>
      <c r="AA70" s="59"/>
      <c r="AB70" s="24"/>
      <c r="AC70" s="24"/>
      <c r="AD70" s="24"/>
      <c r="AE70" s="24"/>
      <c r="AF70" s="24"/>
      <c r="AG70" s="24"/>
      <c r="AH70" s="24"/>
      <c r="AI70" s="24"/>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row>
    <row r="71" spans="1:69">
      <c r="A71" s="292"/>
      <c r="B71" s="297" t="s">
        <v>123</v>
      </c>
      <c r="C71" s="1174" t="s">
        <v>124</v>
      </c>
      <c r="D71" s="1174"/>
      <c r="E71" s="1174"/>
      <c r="F71" s="1174"/>
      <c r="G71" s="1174"/>
      <c r="H71" s="1174"/>
      <c r="I71" s="1174"/>
      <c r="J71" s="1174"/>
      <c r="K71" s="307"/>
      <c r="L71" s="59"/>
      <c r="M71" s="59"/>
      <c r="N71" s="59"/>
      <c r="O71" s="59"/>
      <c r="P71" s="59"/>
      <c r="Q71" s="59"/>
      <c r="R71" s="59"/>
      <c r="S71" s="59"/>
      <c r="T71" s="59"/>
      <c r="U71" s="59"/>
      <c r="V71" s="59"/>
      <c r="W71" s="59"/>
      <c r="X71" s="59"/>
      <c r="Y71" s="59"/>
      <c r="Z71" s="59"/>
      <c r="AA71" s="59"/>
      <c r="AB71" s="24"/>
      <c r="AC71" s="24"/>
      <c r="AD71" s="24"/>
      <c r="AE71" s="24"/>
      <c r="AF71" s="24"/>
      <c r="AG71" s="24"/>
      <c r="AH71" s="24"/>
      <c r="AI71" s="24"/>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row>
    <row r="72" spans="1:69" s="19" customFormat="1">
      <c r="A72" s="292"/>
      <c r="B72" s="297" t="s">
        <v>125</v>
      </c>
      <c r="C72" s="1174" t="s">
        <v>126</v>
      </c>
      <c r="D72" s="1174"/>
      <c r="E72" s="1174"/>
      <c r="F72" s="1174"/>
      <c r="G72" s="1174"/>
      <c r="H72" s="1174"/>
      <c r="I72" s="1174"/>
      <c r="J72" s="1174"/>
      <c r="K72" s="307"/>
      <c r="L72" s="59"/>
      <c r="M72" s="59"/>
      <c r="N72" s="59"/>
      <c r="O72" s="59"/>
      <c r="P72" s="59"/>
      <c r="Q72" s="59"/>
      <c r="R72" s="59"/>
      <c r="S72" s="59"/>
      <c r="T72" s="59"/>
      <c r="U72" s="59"/>
      <c r="V72" s="59"/>
      <c r="W72" s="59"/>
      <c r="X72" s="59"/>
      <c r="Y72" s="59"/>
      <c r="Z72" s="59"/>
      <c r="AA72" s="59"/>
      <c r="AB72" s="24"/>
      <c r="AC72" s="24"/>
      <c r="AD72" s="24"/>
      <c r="AE72" s="24"/>
      <c r="AF72" s="24"/>
      <c r="AG72" s="24"/>
      <c r="AH72" s="24"/>
      <c r="AI72" s="24"/>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row>
    <row r="73" spans="1:69">
      <c r="A73" s="292"/>
      <c r="B73" s="297" t="s">
        <v>127</v>
      </c>
      <c r="C73" s="1174" t="s">
        <v>128</v>
      </c>
      <c r="D73" s="1174"/>
      <c r="E73" s="1174"/>
      <c r="F73" s="1174"/>
      <c r="G73" s="1174"/>
      <c r="H73" s="1174"/>
      <c r="I73" s="1174"/>
      <c r="J73" s="1174"/>
      <c r="K73" s="307"/>
      <c r="L73" s="59"/>
      <c r="M73" s="59"/>
      <c r="N73" s="59"/>
      <c r="O73" s="59"/>
      <c r="P73" s="59"/>
      <c r="Q73" s="59"/>
      <c r="R73" s="59"/>
      <c r="S73" s="59"/>
      <c r="T73" s="59"/>
      <c r="U73" s="59"/>
      <c r="V73" s="59"/>
      <c r="W73" s="59"/>
      <c r="X73" s="59"/>
      <c r="Y73" s="59"/>
      <c r="Z73" s="59"/>
      <c r="AA73" s="59"/>
      <c r="AB73" s="24"/>
      <c r="AC73" s="24"/>
      <c r="AD73" s="24"/>
      <c r="AE73" s="24"/>
      <c r="AF73" s="24"/>
      <c r="AG73" s="24"/>
      <c r="AH73" s="24"/>
      <c r="AI73" s="24"/>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row>
    <row r="74" spans="1:69" s="10" customFormat="1" ht="18.75">
      <c r="A74" s="292"/>
      <c r="B74" s="297" t="s">
        <v>346</v>
      </c>
      <c r="C74" s="1174" t="s">
        <v>347</v>
      </c>
      <c r="D74" s="1174"/>
      <c r="E74" s="1174"/>
      <c r="F74" s="1174"/>
      <c r="G74" s="1174"/>
      <c r="H74" s="1174"/>
      <c r="I74" s="1174"/>
      <c r="J74" s="1174"/>
      <c r="K74" s="307"/>
      <c r="L74" s="248"/>
      <c r="M74" s="248"/>
      <c r="N74" s="248"/>
      <c r="O74" s="248"/>
      <c r="P74" s="248"/>
      <c r="Q74" s="248"/>
      <c r="R74" s="248"/>
      <c r="S74" s="248"/>
      <c r="T74" s="248"/>
      <c r="U74" s="248"/>
      <c r="V74" s="248"/>
      <c r="W74" s="248"/>
      <c r="X74" s="248"/>
      <c r="Y74" s="248"/>
      <c r="Z74" s="248"/>
      <c r="AA74" s="248"/>
      <c r="AB74" s="25"/>
      <c r="AC74" s="25"/>
      <c r="AD74" s="25"/>
      <c r="AE74" s="25"/>
      <c r="AF74" s="25"/>
      <c r="AG74" s="25"/>
      <c r="AH74" s="25"/>
      <c r="AI74" s="25"/>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row>
    <row r="75" spans="1:69">
      <c r="A75" s="292"/>
      <c r="B75" s="297"/>
      <c r="C75" s="1177"/>
      <c r="D75" s="1177"/>
      <c r="E75" s="1177"/>
      <c r="F75" s="1177"/>
      <c r="G75" s="1177"/>
      <c r="H75" s="1177"/>
      <c r="I75" s="1177"/>
      <c r="J75" s="1177"/>
      <c r="K75" s="307"/>
      <c r="L75" s="59"/>
      <c r="M75" s="59"/>
      <c r="N75" s="59"/>
      <c r="O75" s="59"/>
      <c r="P75" s="59"/>
      <c r="Q75" s="59"/>
      <c r="R75" s="59"/>
      <c r="S75" s="59"/>
      <c r="T75" s="59"/>
      <c r="U75" s="59"/>
      <c r="V75" s="59"/>
      <c r="W75" s="59"/>
      <c r="X75" s="59"/>
      <c r="Y75" s="59"/>
      <c r="Z75" s="59"/>
      <c r="AA75" s="59"/>
      <c r="AB75" s="24"/>
      <c r="AC75" s="24"/>
      <c r="AD75" s="24"/>
      <c r="AE75" s="24"/>
      <c r="AF75" s="24"/>
      <c r="AG75" s="24"/>
      <c r="AH75" s="24"/>
      <c r="AI75" s="24"/>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ht="18.75">
      <c r="A76" s="299">
        <v>6</v>
      </c>
      <c r="B76" s="1202" t="s">
        <v>199</v>
      </c>
      <c r="C76" s="1202"/>
      <c r="D76" s="1202"/>
      <c r="E76" s="1202"/>
      <c r="F76" s="1202"/>
      <c r="G76" s="1202"/>
      <c r="H76" s="1202"/>
      <c r="I76" s="1202"/>
      <c r="J76" s="1202"/>
      <c r="K76" s="308"/>
      <c r="L76" s="59"/>
      <c r="M76" s="59"/>
      <c r="N76" s="59"/>
      <c r="O76" s="59"/>
      <c r="P76" s="59"/>
      <c r="Q76" s="59"/>
      <c r="R76" s="59"/>
      <c r="S76" s="59"/>
      <c r="T76" s="59"/>
      <c r="U76" s="59"/>
      <c r="V76" s="59"/>
      <c r="W76" s="59"/>
      <c r="X76" s="59"/>
      <c r="Y76" s="59"/>
      <c r="Z76" s="59"/>
      <c r="AA76" s="59"/>
      <c r="AB76" s="24"/>
      <c r="AC76" s="24"/>
      <c r="AD76" s="24"/>
      <c r="AE76" s="24"/>
      <c r="AF76" s="24"/>
      <c r="AG76" s="24"/>
      <c r="AH76" s="24"/>
      <c r="AI76" s="24"/>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292"/>
      <c r="B77" s="1177" t="s">
        <v>822</v>
      </c>
      <c r="C77" s="1177"/>
      <c r="D77" s="1177"/>
      <c r="E77" s="1177"/>
      <c r="F77" s="1177"/>
      <c r="G77" s="1177"/>
      <c r="H77" s="1177"/>
      <c r="I77" s="1177"/>
      <c r="J77" s="1177"/>
      <c r="K77" s="307"/>
      <c r="L77" s="59"/>
      <c r="M77" s="59"/>
      <c r="N77" s="59"/>
      <c r="O77" s="59"/>
      <c r="P77" s="59"/>
      <c r="Q77" s="59"/>
      <c r="R77" s="59"/>
      <c r="S77" s="59"/>
      <c r="T77" s="59"/>
      <c r="U77" s="59"/>
      <c r="V77" s="59"/>
      <c r="W77" s="59"/>
      <c r="X77" s="59"/>
      <c r="Y77" s="59"/>
      <c r="Z77" s="59"/>
      <c r="AA77" s="59"/>
      <c r="AB77" s="24"/>
      <c r="AC77" s="24"/>
      <c r="AD77" s="24"/>
      <c r="AE77" s="24"/>
      <c r="AF77" s="24"/>
      <c r="AG77" s="24"/>
      <c r="AH77" s="24"/>
      <c r="AI77" s="24"/>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s="10" customFormat="1" ht="18.75" customHeight="1">
      <c r="A78" s="292"/>
      <c r="B78" s="1177" t="s">
        <v>823</v>
      </c>
      <c r="C78" s="1177"/>
      <c r="D78" s="1177"/>
      <c r="E78" s="1177"/>
      <c r="F78" s="1177"/>
      <c r="G78" s="1177"/>
      <c r="H78" s="1177"/>
      <c r="I78" s="1177"/>
      <c r="J78" s="1177"/>
      <c r="K78" s="307"/>
      <c r="L78" s="248"/>
      <c r="M78" s="248"/>
      <c r="N78" s="248"/>
      <c r="O78" s="248"/>
      <c r="P78" s="248"/>
      <c r="Q78" s="248"/>
      <c r="R78" s="248"/>
      <c r="S78" s="248"/>
      <c r="T78" s="248"/>
      <c r="U78" s="248"/>
      <c r="V78" s="248"/>
      <c r="W78" s="248"/>
      <c r="X78" s="248"/>
      <c r="Y78" s="248"/>
      <c r="Z78" s="248"/>
      <c r="AA78" s="248"/>
      <c r="AB78" s="25"/>
      <c r="AC78" s="25"/>
      <c r="AD78" s="25"/>
      <c r="AE78" s="25"/>
      <c r="AF78" s="25"/>
      <c r="AG78" s="25"/>
      <c r="AH78" s="25"/>
      <c r="AI78" s="25"/>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row>
    <row r="79" spans="1:69">
      <c r="A79" s="292"/>
      <c r="B79" s="1177" t="s">
        <v>824</v>
      </c>
      <c r="C79" s="1177"/>
      <c r="D79" s="1177"/>
      <c r="E79" s="1177"/>
      <c r="F79" s="1177"/>
      <c r="G79" s="1177"/>
      <c r="H79" s="1177"/>
      <c r="I79" s="1177"/>
      <c r="J79" s="1177"/>
      <c r="K79" s="307"/>
      <c r="L79" s="59"/>
      <c r="M79" s="59"/>
      <c r="N79" s="59"/>
      <c r="O79" s="59"/>
      <c r="P79" s="59"/>
      <c r="Q79" s="59"/>
      <c r="R79" s="59"/>
      <c r="S79" s="59"/>
      <c r="T79" s="59"/>
      <c r="U79" s="59"/>
      <c r="V79" s="59"/>
      <c r="W79" s="59"/>
      <c r="X79" s="59"/>
      <c r="Y79" s="59"/>
      <c r="Z79" s="59"/>
      <c r="AA79" s="59"/>
      <c r="AB79" s="24"/>
      <c r="AC79" s="24"/>
      <c r="AD79" s="24"/>
      <c r="AE79" s="24"/>
      <c r="AF79" s="24"/>
      <c r="AG79" s="24"/>
      <c r="AH79" s="24"/>
      <c r="AI79" s="24"/>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ht="18.75">
      <c r="A80" s="299">
        <v>7</v>
      </c>
      <c r="B80" s="1176" t="s">
        <v>244</v>
      </c>
      <c r="C80" s="1176"/>
      <c r="D80" s="1176"/>
      <c r="E80" s="1176"/>
      <c r="F80" s="1176"/>
      <c r="G80" s="1176"/>
      <c r="H80" s="1176"/>
      <c r="I80" s="1176"/>
      <c r="J80" s="1176"/>
      <c r="K80" s="308"/>
      <c r="L80" s="59"/>
      <c r="M80" s="59"/>
      <c r="N80" s="59"/>
      <c r="O80" s="59"/>
      <c r="P80" s="59"/>
      <c r="Q80" s="59"/>
      <c r="R80" s="59"/>
      <c r="S80" s="59"/>
      <c r="T80" s="59"/>
      <c r="U80" s="59"/>
      <c r="V80" s="59"/>
      <c r="W80" s="59"/>
      <c r="X80" s="59"/>
      <c r="Y80" s="59"/>
      <c r="Z80" s="59"/>
      <c r="AA80" s="59"/>
      <c r="AB80" s="24"/>
      <c r="AC80" s="24"/>
      <c r="AD80" s="24"/>
      <c r="AE80" s="24"/>
      <c r="AF80" s="24"/>
      <c r="AG80" s="24"/>
      <c r="AH80" s="24"/>
      <c r="AI80" s="24"/>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s="19" customFormat="1">
      <c r="A81" s="292"/>
      <c r="B81" s="1174" t="s">
        <v>246</v>
      </c>
      <c r="C81" s="1174"/>
      <c r="D81" s="1174"/>
      <c r="E81" s="1174"/>
      <c r="F81" s="1174"/>
      <c r="G81" s="1174"/>
      <c r="H81" s="1174"/>
      <c r="I81" s="1174"/>
      <c r="J81" s="1174"/>
      <c r="K81" s="307"/>
      <c r="L81" s="59"/>
      <c r="M81" s="59"/>
      <c r="N81" s="59"/>
      <c r="O81" s="59"/>
      <c r="P81" s="59"/>
      <c r="Q81" s="59"/>
      <c r="R81" s="59"/>
      <c r="S81" s="59"/>
      <c r="T81" s="59"/>
      <c r="U81" s="59"/>
      <c r="V81" s="59"/>
      <c r="W81" s="59"/>
      <c r="X81" s="59"/>
      <c r="Y81" s="59"/>
      <c r="Z81" s="59"/>
      <c r="AA81" s="59"/>
      <c r="AB81" s="24"/>
      <c r="AC81" s="24"/>
      <c r="AD81" s="24"/>
      <c r="AE81" s="24"/>
      <c r="AF81" s="24"/>
      <c r="AG81" s="24"/>
      <c r="AH81" s="24"/>
      <c r="AI81" s="24"/>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row>
    <row r="82" spans="1:69" s="19" customFormat="1">
      <c r="A82" s="292"/>
      <c r="B82" s="1174" t="s">
        <v>825</v>
      </c>
      <c r="C82" s="1174"/>
      <c r="D82" s="1174"/>
      <c r="E82" s="1174"/>
      <c r="F82" s="1174"/>
      <c r="G82" s="1174"/>
      <c r="H82" s="1174"/>
      <c r="I82" s="1174"/>
      <c r="J82" s="1174"/>
      <c r="K82" s="307"/>
      <c r="L82" s="59"/>
      <c r="M82" s="59"/>
      <c r="N82" s="59"/>
      <c r="O82" s="59"/>
      <c r="P82" s="59"/>
      <c r="Q82" s="59"/>
      <c r="R82" s="59"/>
      <c r="S82" s="59"/>
      <c r="T82" s="59"/>
      <c r="U82" s="59"/>
      <c r="V82" s="59"/>
      <c r="W82" s="59"/>
      <c r="X82" s="59"/>
      <c r="Y82" s="59"/>
      <c r="Z82" s="59"/>
      <c r="AA82" s="59"/>
      <c r="AB82" s="24"/>
      <c r="AC82" s="24"/>
      <c r="AD82" s="24"/>
      <c r="AE82" s="24"/>
      <c r="AF82" s="24"/>
      <c r="AG82" s="24"/>
      <c r="AH82" s="24"/>
      <c r="AI82" s="24"/>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row>
    <row r="83" spans="1:69" s="19" customFormat="1" ht="18.75" customHeight="1">
      <c r="A83" s="292"/>
      <c r="B83" s="1174" t="s">
        <v>826</v>
      </c>
      <c r="C83" s="1174"/>
      <c r="D83" s="1174"/>
      <c r="E83" s="1174"/>
      <c r="F83" s="1174"/>
      <c r="G83" s="1174"/>
      <c r="H83" s="1174"/>
      <c r="I83" s="1174"/>
      <c r="J83" s="1174"/>
      <c r="K83" s="307"/>
      <c r="L83" s="59"/>
      <c r="M83" s="59"/>
      <c r="N83" s="59"/>
      <c r="O83" s="59"/>
      <c r="P83" s="59"/>
      <c r="Q83" s="59"/>
      <c r="R83" s="59"/>
      <c r="S83" s="59"/>
      <c r="T83" s="59"/>
      <c r="U83" s="59"/>
      <c r="V83" s="59"/>
      <c r="W83" s="59"/>
      <c r="X83" s="59"/>
      <c r="Y83" s="59"/>
      <c r="Z83" s="59"/>
      <c r="AA83" s="59"/>
      <c r="AB83" s="24"/>
      <c r="AC83" s="24"/>
      <c r="AD83" s="24"/>
      <c r="AE83" s="24"/>
      <c r="AF83" s="24"/>
      <c r="AG83" s="24"/>
      <c r="AH83" s="24"/>
      <c r="AI83" s="24"/>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row>
    <row r="84" spans="1:69" s="19" customFormat="1">
      <c r="A84" s="292"/>
      <c r="B84" s="1174" t="s">
        <v>827</v>
      </c>
      <c r="C84" s="1174"/>
      <c r="D84" s="1174"/>
      <c r="E84" s="1174"/>
      <c r="F84" s="1174"/>
      <c r="G84" s="1174"/>
      <c r="H84" s="1174"/>
      <c r="I84" s="1174"/>
      <c r="J84" s="1174"/>
      <c r="K84" s="307"/>
      <c r="L84" s="59"/>
      <c r="M84" s="59"/>
      <c r="N84" s="59"/>
      <c r="O84" s="59"/>
      <c r="P84" s="59"/>
      <c r="Q84" s="59"/>
      <c r="R84" s="59"/>
      <c r="S84" s="59"/>
      <c r="T84" s="59"/>
      <c r="U84" s="59"/>
      <c r="V84" s="59"/>
      <c r="W84" s="59"/>
      <c r="X84" s="59"/>
      <c r="Y84" s="59"/>
      <c r="Z84" s="59"/>
      <c r="AA84" s="59"/>
      <c r="AB84" s="24"/>
      <c r="AC84" s="24"/>
      <c r="AD84" s="24"/>
      <c r="AE84" s="24"/>
      <c r="AF84" s="24"/>
      <c r="AG84" s="24"/>
      <c r="AH84" s="24"/>
      <c r="AI84" s="24"/>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row>
    <row r="85" spans="1:69" s="19" customFormat="1" ht="15.75">
      <c r="A85" s="303">
        <v>8</v>
      </c>
      <c r="B85" s="1176" t="s">
        <v>363</v>
      </c>
      <c r="C85" s="1176"/>
      <c r="D85" s="1176"/>
      <c r="E85" s="1176"/>
      <c r="F85" s="1176"/>
      <c r="G85" s="1176"/>
      <c r="H85" s="1176"/>
      <c r="I85" s="1176"/>
      <c r="J85" s="1176"/>
      <c r="K85" s="307"/>
      <c r="L85" s="59"/>
      <c r="M85" s="59"/>
      <c r="N85" s="59"/>
      <c r="O85" s="59"/>
      <c r="P85" s="59"/>
      <c r="Q85" s="59"/>
      <c r="R85" s="59"/>
      <c r="S85" s="59"/>
      <c r="T85" s="59"/>
      <c r="U85" s="59"/>
      <c r="V85" s="59"/>
      <c r="W85" s="59"/>
      <c r="X85" s="59"/>
      <c r="Y85" s="59"/>
      <c r="Z85" s="59"/>
      <c r="AA85" s="59"/>
      <c r="AB85" s="24"/>
      <c r="AC85" s="24"/>
      <c r="AD85" s="24"/>
      <c r="AE85" s="24"/>
      <c r="AF85" s="24"/>
      <c r="AG85" s="24"/>
      <c r="AH85" s="24"/>
      <c r="AI85" s="24"/>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row>
    <row r="86" spans="1:69" s="19" customFormat="1">
      <c r="A86" s="292"/>
      <c r="B86" s="1174" t="s">
        <v>364</v>
      </c>
      <c r="C86" s="1174"/>
      <c r="D86" s="1174"/>
      <c r="E86" s="1174"/>
      <c r="F86" s="1174"/>
      <c r="G86" s="1174"/>
      <c r="H86" s="1174"/>
      <c r="I86" s="1174"/>
      <c r="J86" s="1174"/>
      <c r="K86" s="307"/>
      <c r="L86" s="59"/>
      <c r="M86" s="59"/>
      <c r="N86" s="59"/>
      <c r="O86" s="59"/>
      <c r="P86" s="59"/>
      <c r="Q86" s="59"/>
      <c r="R86" s="59"/>
      <c r="S86" s="59"/>
      <c r="T86" s="59"/>
      <c r="U86" s="59"/>
      <c r="V86" s="59"/>
      <c r="W86" s="59"/>
      <c r="X86" s="59"/>
      <c r="Y86" s="59"/>
      <c r="Z86" s="59"/>
      <c r="AA86" s="59"/>
      <c r="AB86" s="24"/>
      <c r="AC86" s="24"/>
      <c r="AD86" s="24"/>
      <c r="AE86" s="24"/>
      <c r="AF86" s="24"/>
      <c r="AG86" s="24"/>
      <c r="AH86" s="24"/>
      <c r="AI86" s="24"/>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row>
    <row r="87" spans="1:69" s="19" customFormat="1" ht="18.75" customHeight="1">
      <c r="A87" s="292"/>
      <c r="B87" s="1174" t="s">
        <v>828</v>
      </c>
      <c r="C87" s="1174"/>
      <c r="D87" s="1174"/>
      <c r="E87" s="1174"/>
      <c r="F87" s="1174"/>
      <c r="G87" s="1174"/>
      <c r="H87" s="1174"/>
      <c r="I87" s="1174"/>
      <c r="J87" s="1174"/>
      <c r="K87" s="307"/>
      <c r="L87" s="59"/>
      <c r="M87" s="59"/>
      <c r="N87" s="59"/>
      <c r="O87" s="59"/>
      <c r="P87" s="59"/>
      <c r="Q87" s="59"/>
      <c r="R87" s="59"/>
      <c r="S87" s="59"/>
      <c r="T87" s="59"/>
      <c r="U87" s="59"/>
      <c r="V87" s="59"/>
      <c r="W87" s="59"/>
      <c r="X87" s="59"/>
      <c r="Y87" s="59"/>
      <c r="Z87" s="59"/>
      <c r="AA87" s="59"/>
      <c r="AB87" s="24"/>
      <c r="AC87" s="24"/>
      <c r="AD87" s="24"/>
      <c r="AE87" s="24"/>
      <c r="AF87" s="24"/>
      <c r="AG87" s="24"/>
      <c r="AH87" s="24"/>
      <c r="AI87" s="24"/>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row>
    <row r="88" spans="1:69" s="19" customFormat="1">
      <c r="A88" s="292"/>
      <c r="B88" s="1174" t="s">
        <v>829</v>
      </c>
      <c r="C88" s="1174"/>
      <c r="D88" s="1174"/>
      <c r="E88" s="1174"/>
      <c r="F88" s="1174"/>
      <c r="G88" s="1174"/>
      <c r="H88" s="1174"/>
      <c r="I88" s="1174"/>
      <c r="J88" s="1174"/>
      <c r="K88" s="307"/>
      <c r="L88" s="59"/>
      <c r="M88" s="59"/>
      <c r="N88" s="59"/>
      <c r="O88" s="59"/>
      <c r="P88" s="59"/>
      <c r="Q88" s="59"/>
      <c r="R88" s="59"/>
      <c r="S88" s="59"/>
      <c r="T88" s="59"/>
      <c r="U88" s="59"/>
      <c r="V88" s="59"/>
      <c r="W88" s="59"/>
      <c r="X88" s="59"/>
      <c r="Y88" s="59"/>
      <c r="Z88" s="59"/>
      <c r="AA88" s="59"/>
      <c r="AB88" s="24"/>
      <c r="AC88" s="24"/>
      <c r="AD88" s="24"/>
      <c r="AE88" s="24"/>
      <c r="AF88" s="24"/>
      <c r="AG88" s="24"/>
      <c r="AH88" s="24"/>
      <c r="AI88" s="24"/>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row>
    <row r="89" spans="1:69" s="19" customFormat="1" ht="15.75">
      <c r="A89" s="299">
        <v>9</v>
      </c>
      <c r="B89" s="1176" t="s">
        <v>245</v>
      </c>
      <c r="C89" s="1176"/>
      <c r="D89" s="1176"/>
      <c r="E89" s="1176"/>
      <c r="F89" s="1176"/>
      <c r="G89" s="1176"/>
      <c r="H89" s="1176"/>
      <c r="I89" s="1176"/>
      <c r="J89" s="1176"/>
      <c r="K89" s="307"/>
      <c r="L89" s="59"/>
      <c r="M89" s="59"/>
      <c r="N89" s="59"/>
      <c r="O89" s="59"/>
      <c r="P89" s="59"/>
      <c r="Q89" s="59"/>
      <c r="R89" s="59"/>
      <c r="S89" s="59"/>
      <c r="T89" s="59"/>
      <c r="U89" s="59"/>
      <c r="V89" s="59"/>
      <c r="W89" s="59"/>
      <c r="X89" s="59"/>
      <c r="Y89" s="59"/>
      <c r="Z89" s="59"/>
      <c r="AA89" s="59"/>
      <c r="AB89" s="24"/>
      <c r="AC89" s="24"/>
      <c r="AD89" s="24"/>
      <c r="AE89" s="24"/>
      <c r="AF89" s="24"/>
      <c r="AG89" s="24"/>
      <c r="AH89" s="24"/>
      <c r="AI89" s="24"/>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row>
    <row r="90" spans="1:69" s="19" customFormat="1">
      <c r="A90" s="292"/>
      <c r="B90" s="1174" t="s">
        <v>247</v>
      </c>
      <c r="C90" s="1174"/>
      <c r="D90" s="1174"/>
      <c r="E90" s="1174"/>
      <c r="F90" s="1174"/>
      <c r="G90" s="1174"/>
      <c r="H90" s="1174"/>
      <c r="I90" s="1174"/>
      <c r="J90" s="1174"/>
      <c r="K90" s="307"/>
      <c r="L90" s="59"/>
      <c r="M90" s="59"/>
      <c r="N90" s="59"/>
      <c r="O90" s="59"/>
      <c r="P90" s="59"/>
      <c r="Q90" s="59"/>
      <c r="R90" s="59"/>
      <c r="S90" s="59"/>
      <c r="T90" s="59"/>
      <c r="U90" s="59"/>
      <c r="V90" s="59"/>
      <c r="W90" s="59"/>
      <c r="X90" s="59"/>
      <c r="Y90" s="59"/>
      <c r="Z90" s="59"/>
      <c r="AA90" s="59"/>
      <c r="AB90" s="24"/>
      <c r="AC90" s="24"/>
      <c r="AD90" s="24"/>
      <c r="AE90" s="24"/>
      <c r="AF90" s="24"/>
      <c r="AG90" s="24"/>
      <c r="AH90" s="24"/>
      <c r="AI90" s="24"/>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row>
    <row r="91" spans="1:69" s="10" customFormat="1" ht="18.75">
      <c r="A91" s="292"/>
      <c r="B91" s="1174" t="s">
        <v>830</v>
      </c>
      <c r="C91" s="1174"/>
      <c r="D91" s="1174"/>
      <c r="E91" s="1174"/>
      <c r="F91" s="1174"/>
      <c r="G91" s="1174"/>
      <c r="H91" s="1174"/>
      <c r="I91" s="1174"/>
      <c r="J91" s="1174"/>
      <c r="K91" s="307"/>
      <c r="L91" s="248"/>
      <c r="M91" s="248"/>
      <c r="N91" s="248"/>
      <c r="O91" s="248"/>
      <c r="P91" s="248"/>
      <c r="Q91" s="248"/>
      <c r="R91" s="248"/>
      <c r="S91" s="248"/>
      <c r="T91" s="248"/>
      <c r="U91" s="248"/>
      <c r="V91" s="248"/>
      <c r="W91" s="248"/>
      <c r="X91" s="248"/>
      <c r="Y91" s="248"/>
      <c r="Z91" s="248"/>
      <c r="AA91" s="248"/>
      <c r="AB91" s="25"/>
      <c r="AC91" s="25"/>
      <c r="AD91" s="25"/>
      <c r="AE91" s="25"/>
      <c r="AF91" s="25"/>
      <c r="AG91" s="25"/>
      <c r="AH91" s="25"/>
      <c r="AI91" s="25"/>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row>
    <row r="92" spans="1:69">
      <c r="A92" s="292"/>
      <c r="B92" s="1174" t="s">
        <v>831</v>
      </c>
      <c r="C92" s="1174"/>
      <c r="D92" s="1174"/>
      <c r="E92" s="1174"/>
      <c r="F92" s="1174"/>
      <c r="G92" s="1174"/>
      <c r="H92" s="1174"/>
      <c r="I92" s="1174"/>
      <c r="J92" s="1174"/>
      <c r="K92" s="307"/>
      <c r="L92" s="59"/>
      <c r="M92" s="59"/>
      <c r="N92" s="59"/>
      <c r="O92" s="59"/>
      <c r="P92" s="59"/>
      <c r="Q92" s="59"/>
      <c r="R92" s="59"/>
      <c r="S92" s="59"/>
      <c r="T92" s="59"/>
      <c r="U92" s="59"/>
      <c r="V92" s="59"/>
      <c r="W92" s="59"/>
      <c r="X92" s="59"/>
      <c r="Y92" s="59"/>
      <c r="Z92" s="59"/>
      <c r="AA92" s="59"/>
      <c r="AB92" s="24"/>
      <c r="AC92" s="24"/>
      <c r="AD92" s="24"/>
      <c r="AE92" s="24"/>
      <c r="AF92" s="24"/>
      <c r="AG92" s="24"/>
      <c r="AH92" s="24"/>
      <c r="AI92" s="24"/>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ht="18.75">
      <c r="A93" s="303">
        <v>10</v>
      </c>
      <c r="B93" s="1176" t="s">
        <v>129</v>
      </c>
      <c r="C93" s="1176"/>
      <c r="D93" s="1176"/>
      <c r="E93" s="1176"/>
      <c r="F93" s="1176"/>
      <c r="G93" s="1176"/>
      <c r="H93" s="1176"/>
      <c r="I93" s="1176"/>
      <c r="J93" s="1176"/>
      <c r="K93" s="308"/>
      <c r="L93" s="59"/>
      <c r="M93" s="59"/>
      <c r="N93" s="59"/>
      <c r="O93" s="59"/>
      <c r="P93" s="59"/>
      <c r="Q93" s="59"/>
      <c r="R93" s="59"/>
      <c r="S93" s="59"/>
      <c r="T93" s="59"/>
      <c r="U93" s="59"/>
      <c r="V93" s="59"/>
      <c r="W93" s="59"/>
      <c r="X93" s="59"/>
      <c r="Y93" s="59"/>
      <c r="Z93" s="59"/>
      <c r="AA93" s="59"/>
      <c r="AB93" s="24"/>
      <c r="AC93" s="24"/>
      <c r="AD93" s="24"/>
      <c r="AE93" s="24"/>
      <c r="AF93" s="24"/>
      <c r="AG93" s="24"/>
      <c r="AH93" s="24"/>
      <c r="AI93" s="24"/>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292"/>
      <c r="B94" s="1174" t="s">
        <v>832</v>
      </c>
      <c r="C94" s="1174"/>
      <c r="D94" s="1174"/>
      <c r="E94" s="1174"/>
      <c r="F94" s="1174"/>
      <c r="G94" s="1174"/>
      <c r="H94" s="1174"/>
      <c r="I94" s="1174"/>
      <c r="J94" s="1174"/>
      <c r="K94" s="307"/>
      <c r="L94" s="59"/>
      <c r="M94" s="59"/>
      <c r="N94" s="59"/>
      <c r="O94" s="59"/>
      <c r="P94" s="59"/>
      <c r="Q94" s="59"/>
      <c r="R94" s="59"/>
      <c r="S94" s="59"/>
      <c r="T94" s="59"/>
      <c r="U94" s="59"/>
      <c r="V94" s="59"/>
      <c r="W94" s="59"/>
      <c r="X94" s="59"/>
      <c r="Y94" s="59"/>
      <c r="Z94" s="59"/>
      <c r="AA94" s="59"/>
      <c r="AB94" s="24"/>
      <c r="AC94" s="24"/>
      <c r="AD94" s="24"/>
      <c r="AE94" s="24"/>
      <c r="AF94" s="24"/>
      <c r="AG94" s="24"/>
      <c r="AH94" s="24"/>
      <c r="AI94" s="24"/>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292"/>
      <c r="B95" s="1174" t="s">
        <v>834</v>
      </c>
      <c r="C95" s="1174"/>
      <c r="D95" s="1174"/>
      <c r="E95" s="1174"/>
      <c r="F95" s="1174"/>
      <c r="G95" s="1174"/>
      <c r="H95" s="1174"/>
      <c r="I95" s="1174"/>
      <c r="J95" s="1174"/>
      <c r="K95" s="307"/>
      <c r="L95" s="59"/>
      <c r="M95" s="59"/>
      <c r="N95" s="59"/>
      <c r="O95" s="59"/>
      <c r="P95" s="59"/>
      <c r="Q95" s="59"/>
      <c r="R95" s="59"/>
      <c r="S95" s="59"/>
      <c r="T95" s="59"/>
      <c r="U95" s="59"/>
      <c r="V95" s="59"/>
      <c r="W95" s="59"/>
      <c r="X95" s="59"/>
      <c r="Y95" s="59"/>
      <c r="Z95" s="59"/>
      <c r="AA95" s="59"/>
      <c r="AB95" s="24"/>
      <c r="AC95" s="24"/>
      <c r="AD95" s="24"/>
      <c r="AE95" s="24"/>
      <c r="AF95" s="24"/>
      <c r="AG95" s="24"/>
      <c r="AH95" s="24"/>
      <c r="AI95" s="24"/>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292"/>
      <c r="B96" s="1174" t="s">
        <v>833</v>
      </c>
      <c r="C96" s="1174"/>
      <c r="D96" s="1174"/>
      <c r="E96" s="1174"/>
      <c r="F96" s="1174"/>
      <c r="G96" s="1174"/>
      <c r="H96" s="1174"/>
      <c r="I96" s="1174"/>
      <c r="J96" s="1174"/>
      <c r="K96" s="307"/>
      <c r="L96" s="59"/>
      <c r="M96" s="59"/>
      <c r="N96" s="59"/>
      <c r="O96" s="59"/>
      <c r="P96" s="59"/>
      <c r="Q96" s="59"/>
      <c r="R96" s="59"/>
      <c r="S96" s="59"/>
      <c r="T96" s="59"/>
      <c r="U96" s="59"/>
      <c r="V96" s="59"/>
      <c r="W96" s="59"/>
      <c r="X96" s="59"/>
      <c r="Y96" s="59"/>
      <c r="Z96" s="59"/>
      <c r="AA96" s="59"/>
      <c r="AB96" s="24"/>
      <c r="AC96" s="24"/>
      <c r="AD96" s="24"/>
      <c r="AE96" s="24"/>
      <c r="AF96" s="24"/>
      <c r="AG96" s="24"/>
      <c r="AH96" s="24"/>
      <c r="AI96" s="24"/>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292"/>
      <c r="B97" s="1174" t="s">
        <v>835</v>
      </c>
      <c r="C97" s="1174"/>
      <c r="D97" s="1174"/>
      <c r="E97" s="1174"/>
      <c r="F97" s="1174"/>
      <c r="G97" s="1174"/>
      <c r="H97" s="1174"/>
      <c r="I97" s="1174"/>
      <c r="J97" s="1174"/>
      <c r="K97" s="307"/>
      <c r="L97" s="59"/>
      <c r="M97" s="59"/>
      <c r="N97" s="59"/>
      <c r="O97" s="59"/>
      <c r="P97" s="59"/>
      <c r="Q97" s="59"/>
      <c r="R97" s="59"/>
      <c r="S97" s="59"/>
      <c r="T97" s="59"/>
      <c r="U97" s="59"/>
      <c r="V97" s="59"/>
      <c r="W97" s="59"/>
      <c r="X97" s="59"/>
      <c r="Y97" s="59"/>
      <c r="Z97" s="59"/>
      <c r="AA97" s="59"/>
      <c r="AB97" s="24"/>
      <c r="AC97" s="24"/>
      <c r="AD97" s="24"/>
      <c r="AE97" s="24"/>
      <c r="AF97" s="24"/>
      <c r="AG97" s="24"/>
      <c r="AH97" s="24"/>
      <c r="AI97" s="24"/>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292"/>
      <c r="B98" s="1174" t="s">
        <v>130</v>
      </c>
      <c r="C98" s="1174"/>
      <c r="D98" s="1174"/>
      <c r="E98" s="1174"/>
      <c r="F98" s="1174"/>
      <c r="G98" s="1174"/>
      <c r="H98" s="1174"/>
      <c r="I98" s="1174"/>
      <c r="J98" s="1174"/>
      <c r="K98" s="307"/>
      <c r="L98" s="59"/>
      <c r="M98" s="59"/>
      <c r="N98" s="59"/>
      <c r="O98" s="59"/>
      <c r="P98" s="59"/>
      <c r="Q98" s="59"/>
      <c r="R98" s="59"/>
      <c r="S98" s="59"/>
      <c r="T98" s="59"/>
      <c r="U98" s="59"/>
      <c r="V98" s="59"/>
      <c r="W98" s="59"/>
      <c r="X98" s="59"/>
      <c r="Y98" s="59"/>
      <c r="Z98" s="59"/>
      <c r="AA98" s="59"/>
      <c r="AB98" s="24"/>
      <c r="AC98" s="24"/>
      <c r="AD98" s="24"/>
      <c r="AE98" s="24"/>
      <c r="AF98" s="24"/>
      <c r="AG98" s="24"/>
      <c r="AH98" s="24"/>
      <c r="AI98" s="24"/>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292"/>
      <c r="B99" s="1174" t="s">
        <v>200</v>
      </c>
      <c r="C99" s="1174"/>
      <c r="D99" s="1174"/>
      <c r="E99" s="1174"/>
      <c r="F99" s="1174"/>
      <c r="G99" s="1174"/>
      <c r="H99" s="1174"/>
      <c r="I99" s="1174"/>
      <c r="J99" s="1174"/>
      <c r="K99" s="307"/>
      <c r="L99" s="59"/>
      <c r="M99" s="59"/>
      <c r="N99" s="59"/>
      <c r="O99" s="59"/>
      <c r="P99" s="59"/>
      <c r="Q99" s="59"/>
      <c r="R99" s="59"/>
      <c r="S99" s="59"/>
      <c r="T99" s="59"/>
      <c r="U99" s="59"/>
      <c r="V99" s="59"/>
      <c r="W99" s="59"/>
      <c r="X99" s="59"/>
      <c r="Y99" s="59"/>
      <c r="Z99" s="59"/>
      <c r="AA99" s="59"/>
      <c r="AB99" s="24"/>
      <c r="AC99" s="24"/>
      <c r="AD99" s="24"/>
      <c r="AE99" s="24"/>
      <c r="AF99" s="24"/>
      <c r="AG99" s="24"/>
      <c r="AH99" s="24"/>
      <c r="AI99" s="24"/>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292"/>
      <c r="B100" s="1174" t="s">
        <v>201</v>
      </c>
      <c r="C100" s="1174"/>
      <c r="D100" s="1174"/>
      <c r="E100" s="1174"/>
      <c r="F100" s="1174"/>
      <c r="G100" s="1174"/>
      <c r="H100" s="1174"/>
      <c r="I100" s="1174"/>
      <c r="J100" s="1174"/>
      <c r="K100" s="307"/>
      <c r="L100" s="59"/>
      <c r="M100" s="59"/>
      <c r="N100" s="59"/>
      <c r="O100" s="59"/>
      <c r="P100" s="59"/>
      <c r="Q100" s="59"/>
      <c r="R100" s="59"/>
      <c r="S100" s="59"/>
      <c r="T100" s="59"/>
      <c r="U100" s="59"/>
      <c r="V100" s="59"/>
      <c r="W100" s="59"/>
      <c r="X100" s="59"/>
      <c r="Y100" s="59"/>
      <c r="Z100" s="59"/>
      <c r="AA100" s="59"/>
      <c r="AB100" s="24"/>
      <c r="AC100" s="24"/>
      <c r="AD100" s="24"/>
      <c r="AE100" s="24"/>
      <c r="AF100" s="24"/>
      <c r="AG100" s="24"/>
      <c r="AH100" s="24"/>
      <c r="AI100" s="24"/>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s="10" customFormat="1" ht="18.75">
      <c r="A101" s="292"/>
      <c r="B101" s="1174" t="s">
        <v>131</v>
      </c>
      <c r="C101" s="1174"/>
      <c r="D101" s="1174"/>
      <c r="E101" s="1174"/>
      <c r="F101" s="1174"/>
      <c r="G101" s="1174"/>
      <c r="H101" s="1174"/>
      <c r="I101" s="1174"/>
      <c r="J101" s="1174"/>
      <c r="K101" s="307"/>
      <c r="L101" s="248"/>
      <c r="M101" s="248"/>
      <c r="N101" s="248"/>
      <c r="O101" s="248"/>
      <c r="P101" s="248"/>
      <c r="Q101" s="248"/>
      <c r="R101" s="248"/>
      <c r="S101" s="248"/>
      <c r="T101" s="248"/>
      <c r="U101" s="248"/>
      <c r="V101" s="248"/>
      <c r="W101" s="248"/>
      <c r="X101" s="248"/>
      <c r="Y101" s="248"/>
      <c r="Z101" s="248"/>
      <c r="AA101" s="248"/>
      <c r="AB101" s="25"/>
      <c r="AC101" s="25"/>
      <c r="AD101" s="25"/>
      <c r="AE101" s="25"/>
      <c r="AF101" s="25"/>
      <c r="AG101" s="25"/>
      <c r="AH101" s="25"/>
      <c r="AI101" s="25"/>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row>
    <row r="102" spans="1:69">
      <c r="A102" s="292"/>
      <c r="B102" s="1174" t="s">
        <v>132</v>
      </c>
      <c r="C102" s="1174"/>
      <c r="D102" s="1174"/>
      <c r="E102" s="1174"/>
      <c r="F102" s="1174"/>
      <c r="G102" s="1174"/>
      <c r="H102" s="1174"/>
      <c r="I102" s="1174"/>
      <c r="J102" s="1174"/>
      <c r="K102" s="307"/>
      <c r="L102" s="59"/>
      <c r="M102" s="59"/>
      <c r="N102" s="59"/>
      <c r="O102" s="59"/>
      <c r="P102" s="59"/>
      <c r="Q102" s="59"/>
      <c r="R102" s="59"/>
      <c r="S102" s="59"/>
      <c r="T102" s="59"/>
      <c r="U102" s="59"/>
      <c r="V102" s="59"/>
      <c r="W102" s="59"/>
      <c r="X102" s="59"/>
      <c r="Y102" s="59"/>
      <c r="Z102" s="59"/>
      <c r="AA102" s="59"/>
      <c r="AB102" s="24"/>
      <c r="AC102" s="24"/>
      <c r="AD102" s="24"/>
      <c r="AE102" s="24"/>
      <c r="AF102" s="24"/>
      <c r="AG102" s="24"/>
      <c r="AH102" s="24"/>
      <c r="AI102" s="24"/>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ht="18.75">
      <c r="A103" s="299">
        <v>11</v>
      </c>
      <c r="B103" s="1176" t="s">
        <v>133</v>
      </c>
      <c r="C103" s="1176"/>
      <c r="D103" s="1176"/>
      <c r="E103" s="1176"/>
      <c r="F103" s="1176"/>
      <c r="G103" s="1176"/>
      <c r="H103" s="1176"/>
      <c r="I103" s="1176"/>
      <c r="J103" s="1176"/>
      <c r="K103" s="308"/>
      <c r="L103" s="59"/>
      <c r="M103" s="59"/>
      <c r="N103" s="59"/>
      <c r="O103" s="59"/>
      <c r="P103" s="59"/>
      <c r="Q103" s="59"/>
      <c r="R103" s="59"/>
      <c r="S103" s="59"/>
      <c r="T103" s="59"/>
      <c r="U103" s="59"/>
      <c r="V103" s="59"/>
      <c r="W103" s="59"/>
      <c r="X103" s="59"/>
      <c r="Y103" s="59"/>
      <c r="Z103" s="59"/>
      <c r="AA103" s="59"/>
      <c r="AB103" s="24"/>
      <c r="AC103" s="24"/>
      <c r="AD103" s="24"/>
      <c r="AE103" s="24"/>
      <c r="AF103" s="24"/>
      <c r="AG103" s="24"/>
      <c r="AH103" s="24"/>
      <c r="AI103" s="24"/>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292"/>
      <c r="B104" s="1174" t="s">
        <v>134</v>
      </c>
      <c r="C104" s="1174"/>
      <c r="D104" s="1174"/>
      <c r="E104" s="1174"/>
      <c r="F104" s="1174"/>
      <c r="G104" s="1174"/>
      <c r="H104" s="1174"/>
      <c r="I104" s="1174"/>
      <c r="J104" s="1174"/>
      <c r="K104" s="307"/>
      <c r="L104" s="59"/>
      <c r="M104" s="59"/>
      <c r="N104" s="59"/>
      <c r="O104" s="59"/>
      <c r="P104" s="59"/>
      <c r="Q104" s="59"/>
      <c r="R104" s="59"/>
      <c r="S104" s="59"/>
      <c r="T104" s="59"/>
      <c r="U104" s="59"/>
      <c r="V104" s="59"/>
      <c r="W104" s="59"/>
      <c r="X104" s="59"/>
      <c r="Y104" s="59"/>
      <c r="Z104" s="59"/>
      <c r="AA104" s="59"/>
      <c r="AB104" s="24"/>
      <c r="AC104" s="24"/>
      <c r="AD104" s="24"/>
      <c r="AE104" s="24"/>
      <c r="AF104" s="24"/>
      <c r="AG104" s="24"/>
      <c r="AH104" s="24"/>
      <c r="AI104" s="24"/>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292"/>
      <c r="B105" s="1174" t="s">
        <v>716</v>
      </c>
      <c r="C105" s="1174"/>
      <c r="D105" s="1174"/>
      <c r="E105" s="1174"/>
      <c r="F105" s="1174"/>
      <c r="G105" s="1174"/>
      <c r="H105" s="1174"/>
      <c r="I105" s="1174"/>
      <c r="J105" s="1174"/>
      <c r="K105" s="307"/>
      <c r="L105" s="59"/>
      <c r="M105" s="59"/>
      <c r="N105" s="59"/>
      <c r="O105" s="59"/>
      <c r="P105" s="59"/>
      <c r="Q105" s="59"/>
      <c r="R105" s="59"/>
      <c r="S105" s="59"/>
      <c r="T105" s="59"/>
      <c r="U105" s="59"/>
      <c r="V105" s="59"/>
      <c r="W105" s="59"/>
      <c r="X105" s="59"/>
      <c r="Y105" s="59"/>
      <c r="Z105" s="59"/>
      <c r="AA105" s="59"/>
      <c r="AB105" s="24"/>
      <c r="AC105" s="24"/>
      <c r="AD105" s="24"/>
      <c r="AE105" s="24"/>
      <c r="AF105" s="24"/>
      <c r="AG105" s="24"/>
      <c r="AH105" s="24"/>
      <c r="AI105" s="24"/>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292"/>
      <c r="B106" s="1174" t="s">
        <v>229</v>
      </c>
      <c r="C106" s="1174"/>
      <c r="D106" s="1174"/>
      <c r="E106" s="1174"/>
      <c r="F106" s="1174"/>
      <c r="G106" s="1174"/>
      <c r="H106" s="1174"/>
      <c r="I106" s="1174"/>
      <c r="J106" s="1174"/>
      <c r="K106" s="307"/>
      <c r="L106" s="59"/>
      <c r="M106" s="59"/>
      <c r="N106" s="59"/>
      <c r="O106" s="59"/>
      <c r="P106" s="59"/>
      <c r="Q106" s="59"/>
      <c r="R106" s="59"/>
      <c r="S106" s="59"/>
      <c r="T106" s="59"/>
      <c r="U106" s="59"/>
      <c r="V106" s="59"/>
      <c r="W106" s="59"/>
      <c r="X106" s="59"/>
      <c r="Y106" s="59"/>
      <c r="Z106" s="59"/>
      <c r="AA106" s="59"/>
      <c r="AB106" s="24"/>
      <c r="AC106" s="24"/>
      <c r="AD106" s="24"/>
      <c r="AE106" s="24"/>
      <c r="AF106" s="24"/>
      <c r="AG106" s="24"/>
      <c r="AH106" s="24"/>
      <c r="AI106" s="24"/>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292"/>
      <c r="B107" s="1174" t="s">
        <v>717</v>
      </c>
      <c r="C107" s="1174"/>
      <c r="D107" s="1174"/>
      <c r="E107" s="1174"/>
      <c r="F107" s="1174"/>
      <c r="G107" s="1174"/>
      <c r="H107" s="1174"/>
      <c r="I107" s="1174"/>
      <c r="J107" s="1174"/>
      <c r="K107" s="307"/>
      <c r="L107" s="59"/>
      <c r="M107" s="59"/>
      <c r="N107" s="59"/>
      <c r="O107" s="59"/>
      <c r="P107" s="59"/>
      <c r="Q107" s="59"/>
      <c r="R107" s="59"/>
      <c r="S107" s="59"/>
      <c r="T107" s="59"/>
      <c r="U107" s="59"/>
      <c r="V107" s="59"/>
      <c r="W107" s="59"/>
      <c r="X107" s="59"/>
      <c r="Y107" s="59"/>
      <c r="Z107" s="59"/>
      <c r="AA107" s="59"/>
      <c r="AB107" s="24"/>
      <c r="AC107" s="24"/>
      <c r="AD107" s="24"/>
      <c r="AE107" s="24"/>
      <c r="AF107" s="24"/>
      <c r="AG107" s="24"/>
      <c r="AH107" s="24"/>
      <c r="AI107" s="24"/>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292"/>
      <c r="B108" s="1174" t="s">
        <v>202</v>
      </c>
      <c r="C108" s="1174"/>
      <c r="D108" s="1174"/>
      <c r="E108" s="1174"/>
      <c r="F108" s="1174"/>
      <c r="G108" s="1174"/>
      <c r="H108" s="1174"/>
      <c r="I108" s="1174"/>
      <c r="J108" s="1174"/>
      <c r="K108" s="307"/>
      <c r="L108" s="59"/>
      <c r="M108" s="59"/>
      <c r="N108" s="59"/>
      <c r="O108" s="59"/>
      <c r="P108" s="59"/>
      <c r="Q108" s="59"/>
      <c r="R108" s="59"/>
      <c r="S108" s="59"/>
      <c r="T108" s="59"/>
      <c r="U108" s="59"/>
      <c r="V108" s="59"/>
      <c r="W108" s="59"/>
      <c r="X108" s="59"/>
      <c r="Y108" s="59"/>
      <c r="Z108" s="59"/>
      <c r="AA108" s="59"/>
      <c r="AB108" s="24"/>
      <c r="AC108" s="24"/>
      <c r="AD108" s="24"/>
      <c r="AE108" s="24"/>
      <c r="AF108" s="24"/>
      <c r="AG108" s="24"/>
      <c r="AH108" s="24"/>
      <c r="AI108" s="24"/>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292"/>
      <c r="B109" s="1174" t="s">
        <v>230</v>
      </c>
      <c r="C109" s="1174"/>
      <c r="D109" s="1174"/>
      <c r="E109" s="1174"/>
      <c r="F109" s="1174"/>
      <c r="G109" s="1174"/>
      <c r="H109" s="1174"/>
      <c r="I109" s="1174"/>
      <c r="J109" s="1174"/>
      <c r="K109" s="307"/>
      <c r="L109" s="59"/>
      <c r="M109" s="59"/>
      <c r="N109" s="59"/>
      <c r="O109" s="59"/>
      <c r="P109" s="59"/>
      <c r="Q109" s="59"/>
      <c r="R109" s="59"/>
      <c r="S109" s="59"/>
      <c r="T109" s="59"/>
      <c r="U109" s="59"/>
      <c r="V109" s="59"/>
      <c r="W109" s="59"/>
      <c r="X109" s="59"/>
      <c r="Y109" s="59"/>
      <c r="Z109" s="59"/>
      <c r="AA109" s="59"/>
      <c r="AB109" s="24"/>
      <c r="AC109" s="24"/>
      <c r="AD109" s="24"/>
      <c r="AE109" s="24"/>
      <c r="AF109" s="24"/>
      <c r="AG109" s="24"/>
      <c r="AH109" s="24"/>
      <c r="AI109" s="24"/>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s="19" customFormat="1">
      <c r="A110" s="292"/>
      <c r="B110" s="1174" t="s">
        <v>718</v>
      </c>
      <c r="C110" s="1174"/>
      <c r="D110" s="1174"/>
      <c r="E110" s="1174"/>
      <c r="F110" s="1174"/>
      <c r="G110" s="1174"/>
      <c r="H110" s="1174"/>
      <c r="I110" s="1174"/>
      <c r="J110" s="1174"/>
      <c r="K110" s="307"/>
      <c r="L110" s="59"/>
      <c r="M110" s="59"/>
      <c r="N110" s="59"/>
      <c r="O110" s="59"/>
      <c r="P110" s="59"/>
      <c r="Q110" s="59"/>
      <c r="R110" s="59"/>
      <c r="S110" s="59"/>
      <c r="T110" s="59"/>
      <c r="U110" s="59"/>
      <c r="V110" s="59"/>
      <c r="W110" s="59"/>
      <c r="X110" s="59"/>
      <c r="Y110" s="59"/>
      <c r="Z110" s="59"/>
      <c r="AA110" s="59"/>
      <c r="AB110" s="24"/>
      <c r="AC110" s="24"/>
      <c r="AD110" s="24"/>
      <c r="AE110" s="24"/>
      <c r="AF110" s="24"/>
      <c r="AG110" s="24"/>
      <c r="AH110" s="24"/>
      <c r="AI110" s="24"/>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row>
    <row r="111" spans="1:69" s="19" customFormat="1">
      <c r="A111" s="292"/>
      <c r="B111" s="1174" t="s">
        <v>231</v>
      </c>
      <c r="C111" s="1174"/>
      <c r="D111" s="1174"/>
      <c r="E111" s="1174"/>
      <c r="F111" s="1174"/>
      <c r="G111" s="1174"/>
      <c r="H111" s="1174"/>
      <c r="I111" s="1174"/>
      <c r="J111" s="1174"/>
      <c r="K111" s="307"/>
      <c r="L111" s="59"/>
      <c r="M111" s="59"/>
      <c r="N111" s="59"/>
      <c r="O111" s="59"/>
      <c r="P111" s="59"/>
      <c r="Q111" s="59"/>
      <c r="R111" s="59"/>
      <c r="S111" s="59"/>
      <c r="T111" s="59"/>
      <c r="U111" s="59"/>
      <c r="V111" s="59"/>
      <c r="W111" s="59"/>
      <c r="X111" s="59"/>
      <c r="Y111" s="59"/>
      <c r="Z111" s="59"/>
      <c r="AA111" s="59"/>
      <c r="AB111" s="24"/>
      <c r="AC111" s="24"/>
      <c r="AD111" s="24"/>
      <c r="AE111" s="24"/>
      <c r="AF111" s="24"/>
      <c r="AG111" s="24"/>
      <c r="AH111" s="24"/>
      <c r="AI111" s="24"/>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row>
    <row r="112" spans="1:69" s="19" customFormat="1">
      <c r="A112" s="292"/>
      <c r="B112" s="1174" t="s">
        <v>836</v>
      </c>
      <c r="C112" s="1174"/>
      <c r="D112" s="1174"/>
      <c r="E112" s="1174"/>
      <c r="F112" s="1174"/>
      <c r="G112" s="1174"/>
      <c r="H112" s="1174"/>
      <c r="I112" s="1174"/>
      <c r="J112" s="1174"/>
      <c r="K112" s="307"/>
      <c r="L112" s="59"/>
      <c r="M112" s="59"/>
      <c r="N112" s="59"/>
      <c r="O112" s="59"/>
      <c r="P112" s="59"/>
      <c r="Q112" s="59"/>
      <c r="R112" s="59"/>
      <c r="S112" s="59"/>
      <c r="T112" s="59"/>
      <c r="U112" s="59"/>
      <c r="V112" s="59"/>
      <c r="W112" s="59"/>
      <c r="X112" s="59"/>
      <c r="Y112" s="59"/>
      <c r="Z112" s="59"/>
      <c r="AA112" s="59"/>
      <c r="AB112" s="24"/>
      <c r="AC112" s="24"/>
      <c r="AD112" s="24"/>
      <c r="AE112" s="24"/>
      <c r="AF112" s="24"/>
      <c r="AG112" s="24"/>
      <c r="AH112" s="24"/>
      <c r="AI112" s="24"/>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row>
    <row r="113" spans="1:69" s="10" customFormat="1" ht="18.75">
      <c r="A113" s="292"/>
      <c r="B113" s="1174" t="s">
        <v>837</v>
      </c>
      <c r="C113" s="1174"/>
      <c r="D113" s="1174"/>
      <c r="E113" s="1174"/>
      <c r="F113" s="1174"/>
      <c r="G113" s="1174"/>
      <c r="H113" s="1174"/>
      <c r="I113" s="1174"/>
      <c r="J113" s="1174"/>
      <c r="K113" s="307"/>
      <c r="L113" s="248"/>
      <c r="M113" s="248"/>
      <c r="N113" s="248"/>
      <c r="O113" s="248"/>
      <c r="P113" s="248"/>
      <c r="Q113" s="248"/>
      <c r="R113" s="248"/>
      <c r="S113" s="248"/>
      <c r="T113" s="248"/>
      <c r="U113" s="248"/>
      <c r="V113" s="248"/>
      <c r="W113" s="248"/>
      <c r="X113" s="248"/>
      <c r="Y113" s="248"/>
      <c r="Z113" s="248"/>
      <c r="AA113" s="248"/>
      <c r="AB113" s="25"/>
      <c r="AC113" s="25"/>
      <c r="AD113" s="25"/>
      <c r="AE113" s="25"/>
      <c r="AF113" s="25"/>
      <c r="AG113" s="25"/>
      <c r="AH113" s="25"/>
      <c r="AI113" s="25"/>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row>
    <row r="114" spans="1:69">
      <c r="A114" s="292"/>
      <c r="B114" s="1174" t="s">
        <v>838</v>
      </c>
      <c r="C114" s="1174"/>
      <c r="D114" s="1174"/>
      <c r="E114" s="1174"/>
      <c r="F114" s="1174"/>
      <c r="G114" s="1174"/>
      <c r="H114" s="1174"/>
      <c r="I114" s="1174"/>
      <c r="J114" s="1174"/>
      <c r="K114" s="307"/>
      <c r="L114" s="59"/>
      <c r="M114" s="59"/>
      <c r="N114" s="59"/>
      <c r="O114" s="59"/>
      <c r="P114" s="59"/>
      <c r="Q114" s="59"/>
      <c r="R114" s="59"/>
      <c r="S114" s="59"/>
      <c r="T114" s="59"/>
      <c r="U114" s="59"/>
      <c r="V114" s="59"/>
      <c r="W114" s="59"/>
      <c r="X114" s="59"/>
      <c r="Y114" s="59"/>
      <c r="Z114" s="59"/>
      <c r="AA114" s="59"/>
      <c r="AB114" s="24"/>
      <c r="AC114" s="24"/>
      <c r="AD114" s="24"/>
      <c r="AE114" s="24"/>
      <c r="AF114" s="24"/>
      <c r="AG114" s="24"/>
      <c r="AH114" s="24"/>
      <c r="AI114" s="24"/>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ht="18.75">
      <c r="A115" s="299">
        <v>12</v>
      </c>
      <c r="B115" s="1176" t="s">
        <v>137</v>
      </c>
      <c r="C115" s="1176"/>
      <c r="D115" s="1176"/>
      <c r="E115" s="1176"/>
      <c r="F115" s="1176"/>
      <c r="G115" s="1176"/>
      <c r="H115" s="1176"/>
      <c r="I115" s="1176"/>
      <c r="J115" s="1176"/>
      <c r="K115" s="308"/>
      <c r="L115" s="59"/>
      <c r="M115" s="59"/>
      <c r="N115" s="59"/>
      <c r="O115" s="59"/>
      <c r="P115" s="59"/>
      <c r="Q115" s="59"/>
      <c r="R115" s="59"/>
      <c r="S115" s="59"/>
      <c r="T115" s="59"/>
      <c r="U115" s="59"/>
      <c r="V115" s="59"/>
      <c r="W115" s="59"/>
      <c r="X115" s="59"/>
      <c r="Y115" s="59"/>
      <c r="Z115" s="59"/>
      <c r="AA115" s="59"/>
      <c r="AB115" s="24"/>
      <c r="AC115" s="24"/>
      <c r="AD115" s="24"/>
      <c r="AE115" s="24"/>
      <c r="AF115" s="24"/>
      <c r="AG115" s="24"/>
      <c r="AH115" s="24"/>
      <c r="AI115" s="24"/>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292"/>
      <c r="B116" s="1174" t="s">
        <v>135</v>
      </c>
      <c r="C116" s="1174"/>
      <c r="D116" s="1174"/>
      <c r="E116" s="1174"/>
      <c r="F116" s="1174"/>
      <c r="G116" s="1174"/>
      <c r="H116" s="1174"/>
      <c r="I116" s="1174"/>
      <c r="J116" s="1174"/>
      <c r="K116" s="307"/>
      <c r="L116" s="59"/>
      <c r="M116" s="59"/>
      <c r="N116" s="59"/>
      <c r="O116" s="59"/>
      <c r="P116" s="59"/>
      <c r="Q116" s="59"/>
      <c r="R116" s="59"/>
      <c r="S116" s="59"/>
      <c r="T116" s="59"/>
      <c r="U116" s="59"/>
      <c r="V116" s="59"/>
      <c r="W116" s="59"/>
      <c r="X116" s="59"/>
      <c r="Y116" s="59"/>
      <c r="Z116" s="59"/>
      <c r="AA116" s="59"/>
      <c r="AB116" s="24"/>
      <c r="AC116" s="24"/>
      <c r="AD116" s="24"/>
      <c r="AE116" s="24"/>
      <c r="AF116" s="24"/>
      <c r="AG116" s="24"/>
      <c r="AH116" s="24"/>
      <c r="AI116" s="24"/>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292"/>
      <c r="B117" s="1174" t="s">
        <v>203</v>
      </c>
      <c r="C117" s="1174"/>
      <c r="D117" s="1174"/>
      <c r="E117" s="1174"/>
      <c r="F117" s="1174"/>
      <c r="G117" s="1174"/>
      <c r="H117" s="1174"/>
      <c r="I117" s="1174"/>
      <c r="J117" s="1174"/>
      <c r="K117" s="307"/>
      <c r="L117" s="59"/>
      <c r="M117" s="59"/>
      <c r="N117" s="59"/>
      <c r="O117" s="59"/>
      <c r="P117" s="59"/>
      <c r="Q117" s="59"/>
      <c r="R117" s="59"/>
      <c r="S117" s="59"/>
      <c r="T117" s="59"/>
      <c r="U117" s="59"/>
      <c r="V117" s="59"/>
      <c r="W117" s="59"/>
      <c r="X117" s="59"/>
      <c r="Y117" s="59"/>
      <c r="Z117" s="59"/>
      <c r="AA117" s="59"/>
      <c r="AB117" s="24"/>
      <c r="AC117" s="24"/>
      <c r="AD117" s="24"/>
      <c r="AE117" s="24"/>
      <c r="AF117" s="24"/>
      <c r="AG117" s="24"/>
      <c r="AH117" s="24"/>
      <c r="AI117" s="24"/>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292"/>
      <c r="B118" s="1174" t="s">
        <v>234</v>
      </c>
      <c r="C118" s="1174"/>
      <c r="D118" s="1174"/>
      <c r="E118" s="1174"/>
      <c r="F118" s="1174"/>
      <c r="G118" s="1174"/>
      <c r="H118" s="1174"/>
      <c r="I118" s="1174"/>
      <c r="J118" s="1174"/>
      <c r="K118" s="307"/>
      <c r="L118" s="59"/>
      <c r="M118" s="59"/>
      <c r="N118" s="59"/>
      <c r="O118" s="59"/>
      <c r="P118" s="59"/>
      <c r="Q118" s="59"/>
      <c r="R118" s="59"/>
      <c r="S118" s="59"/>
      <c r="T118" s="59"/>
      <c r="U118" s="59"/>
      <c r="V118" s="59"/>
      <c r="W118" s="59"/>
      <c r="X118" s="59"/>
      <c r="Y118" s="59"/>
      <c r="Z118" s="59"/>
      <c r="AA118" s="59"/>
      <c r="AB118" s="24"/>
      <c r="AC118" s="24"/>
      <c r="AD118" s="24"/>
      <c r="AE118" s="24"/>
      <c r="AF118" s="24"/>
      <c r="AG118" s="24"/>
      <c r="AH118" s="24"/>
      <c r="AI118" s="24"/>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292"/>
      <c r="B119" s="1174" t="s">
        <v>235</v>
      </c>
      <c r="C119" s="1174"/>
      <c r="D119" s="1174"/>
      <c r="E119" s="1174"/>
      <c r="F119" s="1174"/>
      <c r="G119" s="1174"/>
      <c r="H119" s="1174"/>
      <c r="I119" s="1174"/>
      <c r="J119" s="1174"/>
      <c r="K119" s="307"/>
      <c r="L119" s="59"/>
      <c r="M119" s="59"/>
      <c r="N119" s="59"/>
      <c r="O119" s="59"/>
      <c r="P119" s="59"/>
      <c r="Q119" s="59"/>
      <c r="R119" s="59"/>
      <c r="S119" s="59"/>
      <c r="T119" s="59"/>
      <c r="U119" s="59"/>
      <c r="V119" s="59"/>
      <c r="W119" s="59"/>
      <c r="X119" s="59"/>
      <c r="Y119" s="59"/>
      <c r="Z119" s="59"/>
      <c r="AA119" s="59"/>
      <c r="AB119" s="24"/>
      <c r="AC119" s="24"/>
      <c r="AD119" s="24"/>
      <c r="AE119" s="24"/>
      <c r="AF119" s="24"/>
      <c r="AG119" s="24"/>
      <c r="AH119" s="24"/>
      <c r="AI119" s="24"/>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s="10" customFormat="1" ht="18.75">
      <c r="A120" s="292"/>
      <c r="B120" s="1174" t="s">
        <v>580</v>
      </c>
      <c r="C120" s="1174"/>
      <c r="D120" s="1174"/>
      <c r="E120" s="1174"/>
      <c r="F120" s="1174"/>
      <c r="G120" s="1174"/>
      <c r="H120" s="1174"/>
      <c r="I120" s="1174"/>
      <c r="J120" s="1174"/>
      <c r="K120" s="307"/>
      <c r="L120" s="248"/>
      <c r="M120" s="248"/>
      <c r="N120" s="248"/>
      <c r="O120" s="248"/>
      <c r="P120" s="248"/>
      <c r="Q120" s="248"/>
      <c r="R120" s="248"/>
      <c r="S120" s="248"/>
      <c r="T120" s="248"/>
      <c r="U120" s="248"/>
      <c r="V120" s="248"/>
      <c r="W120" s="248"/>
      <c r="X120" s="248"/>
      <c r="Y120" s="248"/>
      <c r="Z120" s="248"/>
      <c r="AA120" s="248"/>
      <c r="AB120" s="25"/>
      <c r="AC120" s="25"/>
      <c r="AD120" s="25"/>
      <c r="AE120" s="25"/>
      <c r="AF120" s="25"/>
      <c r="AG120" s="25"/>
      <c r="AH120" s="25"/>
      <c r="AI120" s="25"/>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row>
    <row r="121" spans="1:69">
      <c r="A121" s="292"/>
      <c r="B121" s="1174" t="s">
        <v>136</v>
      </c>
      <c r="C121" s="1174"/>
      <c r="D121" s="1174"/>
      <c r="E121" s="1174"/>
      <c r="F121" s="1174"/>
      <c r="G121" s="1174"/>
      <c r="H121" s="1174"/>
      <c r="I121" s="1174"/>
      <c r="J121" s="1174"/>
      <c r="K121" s="307"/>
      <c r="L121" s="59"/>
      <c r="M121" s="59"/>
      <c r="N121" s="59"/>
      <c r="O121" s="59"/>
      <c r="P121" s="59"/>
      <c r="Q121" s="59"/>
      <c r="R121" s="59"/>
      <c r="S121" s="59"/>
      <c r="T121" s="59"/>
      <c r="U121" s="59"/>
      <c r="V121" s="59"/>
      <c r="W121" s="59"/>
      <c r="X121" s="59"/>
      <c r="Y121" s="59"/>
      <c r="Z121" s="59"/>
      <c r="AA121" s="59"/>
      <c r="AB121" s="24"/>
      <c r="AC121" s="24"/>
      <c r="AD121" s="24"/>
      <c r="AE121" s="24"/>
      <c r="AF121" s="24"/>
      <c r="AG121" s="24"/>
      <c r="AH121" s="24"/>
      <c r="AI121" s="24"/>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ht="18.75">
      <c r="A122" s="299">
        <v>13</v>
      </c>
      <c r="B122" s="1176" t="s">
        <v>138</v>
      </c>
      <c r="C122" s="1176"/>
      <c r="D122" s="1176"/>
      <c r="E122" s="1176"/>
      <c r="F122" s="1176"/>
      <c r="G122" s="1176"/>
      <c r="H122" s="1176"/>
      <c r="I122" s="1176"/>
      <c r="J122" s="1176"/>
      <c r="K122" s="308"/>
      <c r="L122" s="59"/>
      <c r="M122" s="59"/>
      <c r="N122" s="59"/>
      <c r="O122" s="59"/>
      <c r="P122" s="59"/>
      <c r="Q122" s="59"/>
      <c r="R122" s="59"/>
      <c r="S122" s="59"/>
      <c r="T122" s="59"/>
      <c r="U122" s="59"/>
      <c r="V122" s="59"/>
      <c r="W122" s="59"/>
      <c r="X122" s="59"/>
      <c r="Y122" s="59"/>
      <c r="Z122" s="59"/>
      <c r="AA122" s="59"/>
      <c r="AB122" s="24"/>
      <c r="AC122" s="24"/>
      <c r="AD122" s="24"/>
      <c r="AE122" s="24"/>
      <c r="AF122" s="24"/>
      <c r="AG122" s="24"/>
      <c r="AH122" s="24"/>
      <c r="AI122" s="24"/>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292"/>
      <c r="B123" s="1174" t="s">
        <v>139</v>
      </c>
      <c r="C123" s="1174"/>
      <c r="D123" s="1174"/>
      <c r="E123" s="1174"/>
      <c r="F123" s="1174"/>
      <c r="G123" s="1174"/>
      <c r="H123" s="1174"/>
      <c r="I123" s="1174"/>
      <c r="J123" s="1174"/>
      <c r="K123" s="307"/>
      <c r="L123" s="59"/>
      <c r="M123" s="59"/>
      <c r="N123" s="59"/>
      <c r="O123" s="59"/>
      <c r="P123" s="59"/>
      <c r="Q123" s="59"/>
      <c r="R123" s="59"/>
      <c r="S123" s="59"/>
      <c r="T123" s="59"/>
      <c r="U123" s="59"/>
      <c r="V123" s="59"/>
      <c r="W123" s="59"/>
      <c r="X123" s="59"/>
      <c r="Y123" s="59"/>
      <c r="Z123" s="59"/>
      <c r="AA123" s="59"/>
      <c r="AB123" s="24"/>
      <c r="AC123" s="24"/>
      <c r="AD123" s="24"/>
      <c r="AE123" s="24"/>
      <c r="AF123" s="24"/>
      <c r="AG123" s="24"/>
      <c r="AH123" s="24"/>
      <c r="AI123" s="24"/>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292"/>
      <c r="B124" s="1174" t="s">
        <v>232</v>
      </c>
      <c r="C124" s="1174"/>
      <c r="D124" s="1174"/>
      <c r="E124" s="1174"/>
      <c r="F124" s="1174"/>
      <c r="G124" s="1174"/>
      <c r="H124" s="1174"/>
      <c r="I124" s="1174"/>
      <c r="J124" s="1174"/>
      <c r="K124" s="307"/>
      <c r="L124" s="59"/>
      <c r="M124" s="59"/>
      <c r="N124" s="59"/>
      <c r="O124" s="59"/>
      <c r="P124" s="59"/>
      <c r="Q124" s="59"/>
      <c r="R124" s="59"/>
      <c r="S124" s="59"/>
      <c r="T124" s="59"/>
      <c r="U124" s="59"/>
      <c r="V124" s="59"/>
      <c r="W124" s="59"/>
      <c r="X124" s="59"/>
      <c r="Y124" s="59"/>
      <c r="Z124" s="59"/>
      <c r="AA124" s="59"/>
      <c r="AB124" s="24"/>
      <c r="AC124" s="24"/>
      <c r="AD124" s="24"/>
      <c r="AE124" s="24"/>
      <c r="AF124" s="24"/>
      <c r="AG124" s="24"/>
      <c r="AH124" s="24"/>
      <c r="AI124" s="24"/>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292"/>
      <c r="B125" s="1174" t="s">
        <v>140</v>
      </c>
      <c r="C125" s="1174"/>
      <c r="D125" s="1174"/>
      <c r="E125" s="1174"/>
      <c r="F125" s="1174"/>
      <c r="G125" s="1174"/>
      <c r="H125" s="1174"/>
      <c r="I125" s="1174"/>
      <c r="J125" s="1174"/>
      <c r="K125" s="307"/>
      <c r="L125" s="59"/>
      <c r="M125" s="59"/>
      <c r="N125" s="59"/>
      <c r="O125" s="59"/>
      <c r="P125" s="59"/>
      <c r="Q125" s="59"/>
      <c r="R125" s="59"/>
      <c r="S125" s="59"/>
      <c r="T125" s="59"/>
      <c r="U125" s="59"/>
      <c r="V125" s="59"/>
      <c r="W125" s="59"/>
      <c r="X125" s="59"/>
      <c r="Y125" s="59"/>
      <c r="Z125" s="59"/>
      <c r="AA125" s="59"/>
      <c r="AB125" s="24"/>
      <c r="AC125" s="24"/>
      <c r="AD125" s="24"/>
      <c r="AE125" s="24"/>
      <c r="AF125" s="24"/>
      <c r="AG125" s="24"/>
      <c r="AH125" s="24"/>
      <c r="AI125" s="24"/>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s="43" customFormat="1">
      <c r="A126" s="292"/>
      <c r="B126" s="1174" t="s">
        <v>233</v>
      </c>
      <c r="C126" s="1174"/>
      <c r="D126" s="1174"/>
      <c r="E126" s="1174"/>
      <c r="F126" s="1174"/>
      <c r="G126" s="1174"/>
      <c r="H126" s="1174"/>
      <c r="I126" s="1174"/>
      <c r="J126" s="1174"/>
      <c r="K126" s="307"/>
      <c r="L126" s="59"/>
      <c r="M126" s="59"/>
      <c r="N126" s="59"/>
      <c r="O126" s="59"/>
      <c r="P126" s="59"/>
      <c r="Q126" s="59"/>
      <c r="R126" s="59"/>
      <c r="S126" s="59"/>
      <c r="T126" s="59"/>
      <c r="U126" s="59"/>
      <c r="V126" s="59"/>
      <c r="W126" s="59"/>
      <c r="X126" s="59"/>
      <c r="Y126" s="59"/>
      <c r="Z126" s="59"/>
      <c r="AA126" s="59"/>
      <c r="AB126" s="24"/>
      <c r="AC126" s="24"/>
      <c r="AD126" s="24"/>
      <c r="AE126" s="24"/>
      <c r="AF126" s="24"/>
      <c r="AG126" s="24"/>
      <c r="AH126" s="24"/>
      <c r="AI126" s="24"/>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row>
    <row r="127" spans="1:69">
      <c r="A127" s="292"/>
      <c r="B127" s="1174" t="s">
        <v>581</v>
      </c>
      <c r="C127" s="1174"/>
      <c r="D127" s="1174"/>
      <c r="E127" s="1174"/>
      <c r="F127" s="1174"/>
      <c r="G127" s="1174"/>
      <c r="H127" s="1174"/>
      <c r="I127" s="1174"/>
      <c r="J127" s="1174"/>
      <c r="K127" s="307"/>
      <c r="L127" s="59"/>
      <c r="M127" s="59"/>
      <c r="N127" s="59"/>
      <c r="O127" s="59"/>
      <c r="P127" s="59"/>
      <c r="Q127" s="59"/>
      <c r="R127" s="59"/>
      <c r="S127" s="59"/>
      <c r="T127" s="59"/>
      <c r="U127" s="59"/>
      <c r="V127" s="59"/>
      <c r="W127" s="59"/>
      <c r="X127" s="59"/>
      <c r="Y127" s="59"/>
      <c r="Z127" s="59"/>
      <c r="AA127" s="59"/>
      <c r="AB127" s="24"/>
      <c r="AC127" s="24"/>
      <c r="AD127" s="24"/>
      <c r="AE127" s="24"/>
      <c r="AF127" s="24"/>
      <c r="AG127" s="24"/>
      <c r="AH127" s="24"/>
      <c r="AI127" s="24"/>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s="10" customFormat="1" ht="18.75">
      <c r="A128" s="292"/>
      <c r="B128" s="1174" t="s">
        <v>582</v>
      </c>
      <c r="C128" s="1174"/>
      <c r="D128" s="1174"/>
      <c r="E128" s="1174"/>
      <c r="F128" s="1174"/>
      <c r="G128" s="1174"/>
      <c r="H128" s="1174"/>
      <c r="I128" s="1174"/>
      <c r="J128" s="1174"/>
      <c r="K128" s="307"/>
      <c r="L128" s="248"/>
      <c r="M128" s="248"/>
      <c r="N128" s="248"/>
      <c r="O128" s="248"/>
      <c r="P128" s="248"/>
      <c r="Q128" s="248"/>
      <c r="R128" s="248"/>
      <c r="S128" s="248"/>
      <c r="T128" s="248"/>
      <c r="U128" s="248"/>
      <c r="V128" s="248"/>
      <c r="W128" s="248"/>
      <c r="X128" s="248"/>
      <c r="Y128" s="248"/>
      <c r="Z128" s="248"/>
      <c r="AA128" s="248"/>
      <c r="AB128" s="25"/>
      <c r="AC128" s="25"/>
      <c r="AD128" s="25"/>
      <c r="AE128" s="25"/>
      <c r="AF128" s="25"/>
      <c r="AG128" s="25"/>
      <c r="AH128" s="25"/>
      <c r="AI128" s="25"/>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row>
    <row r="129" spans="1:69">
      <c r="A129" s="292"/>
      <c r="B129" s="1174" t="s">
        <v>583</v>
      </c>
      <c r="C129" s="1174"/>
      <c r="D129" s="1174"/>
      <c r="E129" s="1174"/>
      <c r="F129" s="1174"/>
      <c r="G129" s="1174"/>
      <c r="H129" s="1174"/>
      <c r="I129" s="1174"/>
      <c r="J129" s="1174"/>
      <c r="K129" s="307"/>
      <c r="L129" s="59"/>
      <c r="M129" s="59"/>
      <c r="N129" s="59"/>
      <c r="O129" s="59"/>
      <c r="P129" s="59"/>
      <c r="Q129" s="59"/>
      <c r="R129" s="59"/>
      <c r="S129" s="59"/>
      <c r="T129" s="59"/>
      <c r="U129" s="59"/>
      <c r="V129" s="59"/>
      <c r="W129" s="59"/>
      <c r="X129" s="59"/>
      <c r="Y129" s="59"/>
      <c r="Z129" s="59"/>
      <c r="AA129" s="59"/>
      <c r="AB129" s="24"/>
      <c r="AC129" s="24"/>
      <c r="AD129" s="24"/>
      <c r="AE129" s="24"/>
      <c r="AF129" s="24"/>
      <c r="AG129" s="24"/>
      <c r="AH129" s="24"/>
      <c r="AI129" s="24"/>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ht="18.75">
      <c r="A130" s="299">
        <v>14</v>
      </c>
      <c r="B130" s="1176" t="s">
        <v>141</v>
      </c>
      <c r="C130" s="1176"/>
      <c r="D130" s="1176"/>
      <c r="E130" s="1176"/>
      <c r="F130" s="1176"/>
      <c r="G130" s="1176"/>
      <c r="H130" s="1176"/>
      <c r="I130" s="1176"/>
      <c r="J130" s="1176"/>
      <c r="K130" s="308"/>
      <c r="L130" s="59"/>
      <c r="M130" s="59"/>
      <c r="N130" s="59"/>
      <c r="O130" s="59"/>
      <c r="P130" s="59"/>
      <c r="Q130" s="59"/>
      <c r="R130" s="59"/>
      <c r="S130" s="59"/>
      <c r="T130" s="59"/>
      <c r="U130" s="59"/>
      <c r="V130" s="59"/>
      <c r="W130" s="59"/>
      <c r="X130" s="59"/>
      <c r="Y130" s="59"/>
      <c r="Z130" s="59"/>
      <c r="AA130" s="59"/>
      <c r="AB130" s="24"/>
      <c r="AC130" s="24"/>
      <c r="AD130" s="24"/>
      <c r="AE130" s="24"/>
      <c r="AF130" s="24"/>
      <c r="AG130" s="24"/>
      <c r="AH130" s="24"/>
      <c r="AI130" s="24"/>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292"/>
      <c r="B131" s="1174" t="s">
        <v>142</v>
      </c>
      <c r="C131" s="1174"/>
      <c r="D131" s="1174"/>
      <c r="E131" s="1174"/>
      <c r="F131" s="1174"/>
      <c r="G131" s="1174"/>
      <c r="H131" s="1174"/>
      <c r="I131" s="1174"/>
      <c r="J131" s="1174"/>
      <c r="K131" s="307"/>
      <c r="L131" s="59"/>
      <c r="M131" s="59"/>
      <c r="N131" s="59"/>
      <c r="O131" s="59"/>
      <c r="P131" s="59"/>
      <c r="Q131" s="59"/>
      <c r="R131" s="59"/>
      <c r="S131" s="59"/>
      <c r="T131" s="59"/>
      <c r="U131" s="59"/>
      <c r="V131" s="59"/>
      <c r="W131" s="59"/>
      <c r="X131" s="59"/>
      <c r="Y131" s="59"/>
      <c r="Z131" s="59"/>
      <c r="AA131" s="59"/>
      <c r="AB131" s="24"/>
      <c r="AC131" s="24"/>
      <c r="AD131" s="24"/>
      <c r="AE131" s="24"/>
      <c r="AF131" s="24"/>
      <c r="AG131" s="24"/>
      <c r="AH131" s="24"/>
      <c r="AI131" s="24"/>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292"/>
      <c r="B132" s="1174" t="s">
        <v>143</v>
      </c>
      <c r="C132" s="1174"/>
      <c r="D132" s="1174"/>
      <c r="E132" s="1174"/>
      <c r="F132" s="1174"/>
      <c r="G132" s="1174"/>
      <c r="H132" s="1174"/>
      <c r="I132" s="1174"/>
      <c r="J132" s="1174"/>
      <c r="K132" s="307"/>
      <c r="L132" s="59"/>
      <c r="M132" s="59"/>
      <c r="N132" s="59"/>
      <c r="O132" s="59"/>
      <c r="P132" s="59"/>
      <c r="Q132" s="59"/>
      <c r="R132" s="59"/>
      <c r="S132" s="59"/>
      <c r="T132" s="59"/>
      <c r="U132" s="59"/>
      <c r="V132" s="59"/>
      <c r="W132" s="59"/>
      <c r="X132" s="59"/>
      <c r="Y132" s="59"/>
      <c r="Z132" s="59"/>
      <c r="AA132" s="59"/>
      <c r="AB132" s="24"/>
      <c r="AC132" s="24"/>
      <c r="AD132" s="24"/>
      <c r="AE132" s="24"/>
      <c r="AF132" s="24"/>
      <c r="AG132" s="24"/>
      <c r="AH132" s="24"/>
      <c r="AI132" s="24"/>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s="19" customFormat="1">
      <c r="A133" s="292"/>
      <c r="B133" s="1174" t="s">
        <v>144</v>
      </c>
      <c r="C133" s="1174"/>
      <c r="D133" s="1174"/>
      <c r="E133" s="1174"/>
      <c r="F133" s="1174"/>
      <c r="G133" s="1174"/>
      <c r="H133" s="1174"/>
      <c r="I133" s="1174"/>
      <c r="J133" s="1174"/>
      <c r="K133" s="307"/>
      <c r="L133" s="59"/>
      <c r="M133" s="59"/>
      <c r="N133" s="59"/>
      <c r="O133" s="59"/>
      <c r="P133" s="59"/>
      <c r="Q133" s="59"/>
      <c r="R133" s="59"/>
      <c r="S133" s="59"/>
      <c r="T133" s="59"/>
      <c r="U133" s="59"/>
      <c r="V133" s="59"/>
      <c r="W133" s="59"/>
      <c r="X133" s="59"/>
      <c r="Y133" s="59"/>
      <c r="Z133" s="59"/>
      <c r="AA133" s="59"/>
      <c r="AB133" s="24"/>
      <c r="AC133" s="24"/>
      <c r="AD133" s="24"/>
      <c r="AE133" s="24"/>
      <c r="AF133" s="24"/>
      <c r="AG133" s="24"/>
      <c r="AH133" s="24"/>
      <c r="AI133" s="24"/>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row>
    <row r="134" spans="1:69">
      <c r="A134" s="292"/>
      <c r="B134" s="1174" t="s">
        <v>719</v>
      </c>
      <c r="C134" s="1174"/>
      <c r="D134" s="1174"/>
      <c r="E134" s="1174"/>
      <c r="F134" s="1174"/>
      <c r="G134" s="1174"/>
      <c r="H134" s="1174"/>
      <c r="I134" s="1174"/>
      <c r="J134" s="1174"/>
      <c r="K134" s="307"/>
      <c r="L134" s="59"/>
      <c r="M134" s="59"/>
      <c r="N134" s="59"/>
      <c r="O134" s="59"/>
      <c r="P134" s="59"/>
      <c r="Q134" s="59"/>
      <c r="R134" s="59"/>
      <c r="S134" s="59"/>
      <c r="T134" s="59"/>
      <c r="U134" s="59"/>
      <c r="V134" s="59"/>
      <c r="W134" s="59"/>
      <c r="X134" s="59"/>
      <c r="Y134" s="59"/>
      <c r="Z134" s="59"/>
      <c r="AA134" s="59"/>
      <c r="AB134" s="24"/>
      <c r="AC134" s="24"/>
      <c r="AD134" s="24"/>
      <c r="AE134" s="24"/>
      <c r="AF134" s="24"/>
      <c r="AG134" s="24"/>
      <c r="AH134" s="24"/>
      <c r="AI134" s="24"/>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292"/>
      <c r="B135" s="1174" t="s">
        <v>720</v>
      </c>
      <c r="C135" s="1174"/>
      <c r="D135" s="1174"/>
      <c r="E135" s="1174"/>
      <c r="F135" s="1174"/>
      <c r="G135" s="1174"/>
      <c r="H135" s="1174"/>
      <c r="I135" s="1174"/>
      <c r="J135" s="1174"/>
      <c r="K135" s="307"/>
      <c r="L135" s="59"/>
      <c r="M135" s="59"/>
      <c r="N135" s="59"/>
      <c r="O135" s="59"/>
      <c r="P135" s="59"/>
      <c r="Q135" s="59"/>
      <c r="R135" s="59"/>
      <c r="S135" s="59"/>
      <c r="T135" s="59"/>
      <c r="U135" s="59"/>
      <c r="V135" s="59"/>
      <c r="W135" s="59"/>
      <c r="X135" s="59"/>
      <c r="Y135" s="59"/>
      <c r="Z135" s="59"/>
      <c r="AA135" s="59"/>
      <c r="AB135" s="24"/>
      <c r="AC135" s="24"/>
      <c r="AD135" s="24"/>
      <c r="AE135" s="24"/>
      <c r="AF135" s="24"/>
      <c r="AG135" s="24"/>
      <c r="AH135" s="24"/>
      <c r="AI135" s="24"/>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292"/>
      <c r="B136" s="1174" t="s">
        <v>204</v>
      </c>
      <c r="C136" s="1174"/>
      <c r="D136" s="1174"/>
      <c r="E136" s="1174"/>
      <c r="F136" s="1174"/>
      <c r="G136" s="1174"/>
      <c r="H136" s="1174"/>
      <c r="I136" s="1174"/>
      <c r="J136" s="1174"/>
      <c r="K136" s="307"/>
      <c r="L136" s="59"/>
      <c r="M136" s="59"/>
      <c r="N136" s="59"/>
      <c r="O136" s="59"/>
      <c r="P136" s="59"/>
      <c r="Q136" s="59"/>
      <c r="R136" s="59"/>
      <c r="S136" s="59"/>
      <c r="T136" s="59"/>
      <c r="U136" s="59"/>
      <c r="V136" s="59"/>
      <c r="W136" s="59"/>
      <c r="X136" s="59"/>
      <c r="Y136" s="59"/>
      <c r="Z136" s="59"/>
      <c r="AA136" s="59"/>
      <c r="AB136" s="24"/>
      <c r="AC136" s="24"/>
      <c r="AD136" s="24"/>
      <c r="AE136" s="24"/>
      <c r="AF136" s="24"/>
      <c r="AG136" s="24"/>
      <c r="AH136" s="24"/>
      <c r="AI136" s="24"/>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292"/>
      <c r="B137" s="292" t="s">
        <v>100</v>
      </c>
      <c r="C137" s="1177" t="s">
        <v>145</v>
      </c>
      <c r="D137" s="1177"/>
      <c r="E137" s="1177"/>
      <c r="F137" s="1177"/>
      <c r="G137" s="1177"/>
      <c r="H137" s="1177"/>
      <c r="I137" s="1177"/>
      <c r="J137" s="1177"/>
      <c r="K137" s="307"/>
      <c r="L137" s="59"/>
      <c r="M137" s="59"/>
      <c r="N137" s="59"/>
      <c r="O137" s="59"/>
      <c r="P137" s="59"/>
      <c r="Q137" s="59"/>
      <c r="R137" s="59"/>
      <c r="S137" s="59"/>
      <c r="T137" s="59"/>
      <c r="U137" s="59"/>
      <c r="V137" s="59"/>
      <c r="W137" s="59"/>
      <c r="X137" s="59"/>
      <c r="Y137" s="59"/>
      <c r="Z137" s="59"/>
      <c r="AA137" s="59"/>
      <c r="AB137" s="24"/>
      <c r="AC137" s="24"/>
      <c r="AD137" s="24"/>
      <c r="AE137" s="24"/>
      <c r="AF137" s="24"/>
      <c r="AG137" s="24"/>
      <c r="AH137" s="24"/>
      <c r="AI137" s="24"/>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ht="15" customHeight="1">
      <c r="A138" s="292"/>
      <c r="B138" s="292"/>
      <c r="C138" s="1177" t="s">
        <v>146</v>
      </c>
      <c r="D138" s="1177"/>
      <c r="E138" s="1177"/>
      <c r="F138" s="1177"/>
      <c r="G138" s="1177"/>
      <c r="H138" s="1177"/>
      <c r="I138" s="1177"/>
      <c r="J138" s="1177"/>
      <c r="K138" s="307"/>
      <c r="L138" s="59"/>
      <c r="M138" s="59"/>
      <c r="N138" s="59"/>
      <c r="O138" s="59"/>
      <c r="P138" s="59"/>
      <c r="Q138" s="59"/>
      <c r="R138" s="59"/>
      <c r="S138" s="59"/>
      <c r="T138" s="59"/>
      <c r="U138" s="59"/>
      <c r="V138" s="59"/>
      <c r="W138" s="59"/>
      <c r="X138" s="59"/>
      <c r="Y138" s="59"/>
      <c r="Z138" s="59"/>
      <c r="AA138" s="59"/>
      <c r="AB138" s="24"/>
      <c r="AC138" s="24"/>
      <c r="AD138" s="24"/>
      <c r="AE138" s="24"/>
      <c r="AF138" s="24"/>
      <c r="AG138" s="24"/>
      <c r="AH138" s="24"/>
      <c r="AI138" s="24"/>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292"/>
      <c r="B139" s="292"/>
      <c r="C139" s="1177" t="s">
        <v>147</v>
      </c>
      <c r="D139" s="1177"/>
      <c r="E139" s="1177"/>
      <c r="F139" s="1177"/>
      <c r="G139" s="1177"/>
      <c r="H139" s="1177"/>
      <c r="I139" s="1177"/>
      <c r="J139" s="1177"/>
      <c r="K139" s="307"/>
      <c r="L139" s="59"/>
      <c r="M139" s="59"/>
      <c r="N139" s="59"/>
      <c r="O139" s="59"/>
      <c r="P139" s="59"/>
      <c r="Q139" s="59"/>
      <c r="R139" s="59"/>
      <c r="S139" s="59"/>
      <c r="T139" s="59"/>
      <c r="U139" s="59"/>
      <c r="V139" s="59"/>
      <c r="W139" s="59"/>
      <c r="X139" s="59"/>
      <c r="Y139" s="59"/>
      <c r="Z139" s="59"/>
      <c r="AA139" s="59"/>
      <c r="AB139" s="24"/>
      <c r="AC139" s="24"/>
      <c r="AD139" s="24"/>
      <c r="AE139" s="24"/>
      <c r="AF139" s="24"/>
      <c r="AG139" s="24"/>
      <c r="AH139" s="24"/>
      <c r="AI139" s="24"/>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292"/>
      <c r="B140" s="292" t="s">
        <v>103</v>
      </c>
      <c r="C140" s="1193" t="s">
        <v>148</v>
      </c>
      <c r="D140" s="1177"/>
      <c r="E140" s="1177"/>
      <c r="F140" s="1177"/>
      <c r="G140" s="1177"/>
      <c r="H140" s="1177"/>
      <c r="I140" s="1177"/>
      <c r="J140" s="1177"/>
      <c r="K140" s="307"/>
      <c r="L140" s="59"/>
      <c r="M140" s="59"/>
      <c r="N140" s="59"/>
      <c r="O140" s="59"/>
      <c r="P140" s="59"/>
      <c r="Q140" s="59"/>
      <c r="R140" s="59"/>
      <c r="S140" s="59"/>
      <c r="T140" s="59"/>
      <c r="U140" s="59"/>
      <c r="V140" s="59"/>
      <c r="W140" s="59"/>
      <c r="X140" s="59"/>
      <c r="Y140" s="59"/>
      <c r="Z140" s="59"/>
      <c r="AA140" s="59"/>
      <c r="AB140" s="24"/>
      <c r="AC140" s="24"/>
      <c r="AD140" s="24"/>
      <c r="AE140" s="24"/>
      <c r="AF140" s="24"/>
      <c r="AG140" s="24"/>
      <c r="AH140" s="24"/>
      <c r="AI140" s="24"/>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292"/>
      <c r="B141" s="292" t="s">
        <v>107</v>
      </c>
      <c r="C141" s="1174" t="s">
        <v>149</v>
      </c>
      <c r="D141" s="1174"/>
      <c r="E141" s="1174"/>
      <c r="F141" s="1174"/>
      <c r="G141" s="1174"/>
      <c r="H141" s="1174"/>
      <c r="I141" s="1174"/>
      <c r="J141" s="1174"/>
      <c r="K141" s="307"/>
      <c r="L141" s="59"/>
      <c r="M141" s="59"/>
      <c r="N141" s="59"/>
      <c r="O141" s="59"/>
      <c r="P141" s="59"/>
      <c r="Q141" s="59"/>
      <c r="R141" s="59"/>
      <c r="S141" s="59"/>
      <c r="T141" s="59"/>
      <c r="U141" s="59"/>
      <c r="V141" s="59"/>
      <c r="W141" s="59"/>
      <c r="X141" s="59"/>
      <c r="Y141" s="59"/>
      <c r="Z141" s="59"/>
      <c r="AA141" s="59"/>
      <c r="AB141" s="24"/>
      <c r="AC141" s="24"/>
      <c r="AD141" s="24"/>
      <c r="AE141" s="24"/>
      <c r="AF141" s="24"/>
      <c r="AG141" s="24"/>
      <c r="AH141" s="24"/>
      <c r="AI141" s="24"/>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ht="15" customHeight="1">
      <c r="A142" s="292"/>
      <c r="B142" s="292" t="s">
        <v>150</v>
      </c>
      <c r="C142" s="1174" t="s">
        <v>151</v>
      </c>
      <c r="D142" s="1174"/>
      <c r="E142" s="1174"/>
      <c r="F142" s="1174"/>
      <c r="G142" s="1174"/>
      <c r="H142" s="1174"/>
      <c r="I142" s="1174"/>
      <c r="J142" s="1174"/>
      <c r="K142" s="307"/>
      <c r="L142" s="59"/>
      <c r="M142" s="59"/>
      <c r="N142" s="59"/>
      <c r="O142" s="59"/>
      <c r="P142" s="59"/>
      <c r="Q142" s="59"/>
      <c r="R142" s="59"/>
      <c r="S142" s="59"/>
      <c r="T142" s="59"/>
      <c r="U142" s="59"/>
      <c r="V142" s="59"/>
      <c r="W142" s="59"/>
      <c r="X142" s="59"/>
      <c r="Y142" s="59"/>
      <c r="Z142" s="59"/>
      <c r="AA142" s="59"/>
      <c r="AB142" s="24"/>
      <c r="AC142" s="24"/>
      <c r="AD142" s="24"/>
      <c r="AE142" s="24"/>
      <c r="AF142" s="24"/>
      <c r="AG142" s="24"/>
      <c r="AH142" s="24"/>
      <c r="AI142" s="24"/>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292"/>
      <c r="B143" s="292" t="s">
        <v>152</v>
      </c>
      <c r="C143" s="1174" t="s">
        <v>153</v>
      </c>
      <c r="D143" s="1174"/>
      <c r="E143" s="1174"/>
      <c r="F143" s="1174"/>
      <c r="G143" s="1174"/>
      <c r="H143" s="1174"/>
      <c r="I143" s="1174"/>
      <c r="J143" s="1174"/>
      <c r="K143" s="307"/>
      <c r="L143" s="59"/>
      <c r="M143" s="59"/>
      <c r="N143" s="59"/>
      <c r="O143" s="59"/>
      <c r="P143" s="59"/>
      <c r="Q143" s="59"/>
      <c r="R143" s="59"/>
      <c r="S143" s="59"/>
      <c r="T143" s="59"/>
      <c r="U143" s="59"/>
      <c r="V143" s="59"/>
      <c r="W143" s="59"/>
      <c r="X143" s="59"/>
      <c r="Y143" s="59"/>
      <c r="Z143" s="59"/>
      <c r="AA143" s="59"/>
      <c r="AB143" s="24"/>
      <c r="AC143" s="24"/>
      <c r="AD143" s="24"/>
      <c r="AE143" s="24"/>
      <c r="AF143" s="24"/>
      <c r="AG143" s="24"/>
      <c r="AH143" s="24"/>
      <c r="AI143" s="24"/>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s="43" customFormat="1">
      <c r="A144" s="292"/>
      <c r="B144" s="1193" t="s">
        <v>491</v>
      </c>
      <c r="C144" s="1177"/>
      <c r="D144" s="1177"/>
      <c r="E144" s="1177"/>
      <c r="F144" s="1177"/>
      <c r="G144" s="1177"/>
      <c r="H144" s="1177"/>
      <c r="I144" s="1177"/>
      <c r="J144" s="1177"/>
      <c r="K144" s="307"/>
      <c r="L144" s="59"/>
      <c r="M144" s="59"/>
      <c r="N144" s="59"/>
      <c r="O144" s="59"/>
      <c r="P144" s="59"/>
      <c r="Q144" s="59"/>
      <c r="R144" s="59"/>
      <c r="S144" s="59"/>
      <c r="T144" s="59"/>
      <c r="U144" s="59"/>
      <c r="V144" s="59"/>
      <c r="W144" s="59"/>
      <c r="X144" s="59"/>
      <c r="Y144" s="59"/>
      <c r="Z144" s="59"/>
      <c r="AA144" s="59"/>
      <c r="AB144" s="24"/>
      <c r="AC144" s="24"/>
      <c r="AD144" s="24"/>
      <c r="AE144" s="24"/>
      <c r="AF144" s="24"/>
      <c r="AG144" s="24"/>
      <c r="AH144" s="24"/>
      <c r="AI144" s="24"/>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row>
    <row r="145" spans="1:69">
      <c r="A145" s="292"/>
      <c r="B145" s="1177" t="s">
        <v>492</v>
      </c>
      <c r="C145" s="1177"/>
      <c r="D145" s="1177"/>
      <c r="E145" s="1177"/>
      <c r="F145" s="1177"/>
      <c r="G145" s="1177"/>
      <c r="H145" s="1177"/>
      <c r="I145" s="1177"/>
      <c r="J145" s="1177"/>
      <c r="K145" s="307"/>
      <c r="L145" s="59"/>
      <c r="M145" s="59"/>
      <c r="N145" s="59"/>
      <c r="O145" s="59"/>
      <c r="P145" s="59"/>
      <c r="Q145" s="59"/>
      <c r="R145" s="59"/>
      <c r="S145" s="59"/>
      <c r="T145" s="59"/>
      <c r="U145" s="59"/>
      <c r="V145" s="59"/>
      <c r="W145" s="59"/>
      <c r="X145" s="59"/>
      <c r="Y145" s="59"/>
      <c r="Z145" s="59"/>
      <c r="AA145" s="59"/>
      <c r="AB145" s="24"/>
      <c r="AC145" s="24"/>
      <c r="AD145" s="24"/>
      <c r="AE145" s="24"/>
      <c r="AF145" s="24"/>
      <c r="AG145" s="24"/>
      <c r="AH145" s="24"/>
      <c r="AI145" s="24"/>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s="10" customFormat="1" ht="18.75">
      <c r="A146" s="292"/>
      <c r="B146" s="1177" t="s">
        <v>494</v>
      </c>
      <c r="C146" s="1177"/>
      <c r="D146" s="1177"/>
      <c r="E146" s="1177"/>
      <c r="F146" s="1177"/>
      <c r="G146" s="1177"/>
      <c r="H146" s="1177"/>
      <c r="I146" s="1177"/>
      <c r="J146" s="1177"/>
      <c r="K146" s="307"/>
      <c r="L146" s="248"/>
      <c r="M146" s="248"/>
      <c r="N146" s="248"/>
      <c r="O146" s="248"/>
      <c r="P146" s="248"/>
      <c r="Q146" s="248"/>
      <c r="R146" s="248"/>
      <c r="S146" s="248"/>
      <c r="T146" s="248"/>
      <c r="U146" s="248"/>
      <c r="V146" s="248"/>
      <c r="W146" s="248"/>
      <c r="X146" s="248"/>
      <c r="Y146" s="248"/>
      <c r="Z146" s="248"/>
      <c r="AA146" s="248"/>
      <c r="AB146" s="25"/>
      <c r="AC146" s="25"/>
      <c r="AD146" s="25"/>
      <c r="AE146" s="25"/>
      <c r="AF146" s="25"/>
      <c r="AG146" s="25"/>
      <c r="AH146" s="25"/>
      <c r="AI146" s="25"/>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row>
    <row r="147" spans="1:69">
      <c r="A147" s="292"/>
      <c r="B147" s="1177" t="s">
        <v>493</v>
      </c>
      <c r="C147" s="1177"/>
      <c r="D147" s="1177"/>
      <c r="E147" s="1177"/>
      <c r="F147" s="1177"/>
      <c r="G147" s="1177"/>
      <c r="H147" s="1177"/>
      <c r="I147" s="1177"/>
      <c r="J147" s="1177"/>
      <c r="K147" s="307"/>
      <c r="L147" s="59"/>
      <c r="M147" s="59"/>
      <c r="N147" s="59"/>
      <c r="O147" s="59"/>
      <c r="P147" s="59"/>
      <c r="Q147" s="59"/>
      <c r="R147" s="59"/>
      <c r="S147" s="59"/>
      <c r="T147" s="59"/>
      <c r="U147" s="59"/>
      <c r="V147" s="59"/>
      <c r="W147" s="59"/>
      <c r="X147" s="59"/>
      <c r="Y147" s="59"/>
      <c r="Z147" s="59"/>
      <c r="AA147" s="59"/>
      <c r="AB147" s="24"/>
      <c r="AC147" s="24"/>
      <c r="AD147" s="24"/>
      <c r="AE147" s="24"/>
      <c r="AF147" s="24"/>
      <c r="AG147" s="24"/>
      <c r="AH147" s="24"/>
      <c r="AI147" s="24"/>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ht="18.75">
      <c r="A148" s="299">
        <v>15</v>
      </c>
      <c r="B148" s="1202" t="s">
        <v>154</v>
      </c>
      <c r="C148" s="1202"/>
      <c r="D148" s="1202"/>
      <c r="E148" s="1202"/>
      <c r="F148" s="1202"/>
      <c r="G148" s="1202"/>
      <c r="H148" s="1202"/>
      <c r="I148" s="1202"/>
      <c r="J148" s="1202"/>
      <c r="K148" s="308"/>
      <c r="L148" s="59"/>
      <c r="M148" s="59"/>
      <c r="N148" s="59"/>
      <c r="O148" s="59"/>
      <c r="P148" s="59"/>
      <c r="Q148" s="59"/>
      <c r="R148" s="59"/>
      <c r="S148" s="59"/>
      <c r="T148" s="59"/>
      <c r="U148" s="59"/>
      <c r="V148" s="59"/>
      <c r="W148" s="59"/>
      <c r="X148" s="59"/>
      <c r="Y148" s="59"/>
      <c r="Z148" s="59"/>
      <c r="AA148" s="59"/>
      <c r="AB148" s="24"/>
      <c r="AC148" s="24"/>
      <c r="AD148" s="24"/>
      <c r="AE148" s="24"/>
      <c r="AF148" s="24"/>
      <c r="AG148" s="24"/>
      <c r="AH148" s="24"/>
      <c r="AI148" s="24"/>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292"/>
      <c r="B149" s="1177" t="s">
        <v>155</v>
      </c>
      <c r="C149" s="1177"/>
      <c r="D149" s="1177"/>
      <c r="E149" s="1177"/>
      <c r="F149" s="1177"/>
      <c r="G149" s="1177"/>
      <c r="H149" s="1177"/>
      <c r="I149" s="1177"/>
      <c r="J149" s="1177"/>
      <c r="K149" s="307"/>
      <c r="L149" s="59"/>
      <c r="M149" s="59"/>
      <c r="N149" s="59"/>
      <c r="O149" s="59"/>
      <c r="P149" s="59"/>
      <c r="Q149" s="59"/>
      <c r="R149" s="59"/>
      <c r="S149" s="59"/>
      <c r="T149" s="59"/>
      <c r="U149" s="59"/>
      <c r="V149" s="59"/>
      <c r="W149" s="59"/>
      <c r="X149" s="59"/>
      <c r="Y149" s="59"/>
      <c r="Z149" s="59"/>
      <c r="AA149" s="59"/>
      <c r="AB149" s="24"/>
      <c r="AC149" s="24"/>
      <c r="AD149" s="24"/>
      <c r="AE149" s="24"/>
      <c r="AF149" s="24"/>
      <c r="AG149" s="24"/>
      <c r="AH149" s="24"/>
      <c r="AI149" s="24"/>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292"/>
      <c r="B150" s="1174" t="s">
        <v>156</v>
      </c>
      <c r="C150" s="1174"/>
      <c r="D150" s="1174"/>
      <c r="E150" s="1174"/>
      <c r="F150" s="1174"/>
      <c r="G150" s="1174"/>
      <c r="H150" s="1174"/>
      <c r="I150" s="1174"/>
      <c r="J150" s="1174"/>
      <c r="K150" s="307"/>
      <c r="L150" s="59"/>
      <c r="M150" s="59"/>
      <c r="N150" s="59"/>
      <c r="O150" s="59"/>
      <c r="P150" s="59"/>
      <c r="Q150" s="59"/>
      <c r="R150" s="59"/>
      <c r="S150" s="59"/>
      <c r="T150" s="59"/>
      <c r="U150" s="59"/>
      <c r="V150" s="59"/>
      <c r="W150" s="59"/>
      <c r="X150" s="59"/>
      <c r="Y150" s="59"/>
      <c r="Z150" s="59"/>
      <c r="AA150" s="59"/>
      <c r="AB150" s="24"/>
      <c r="AC150" s="24"/>
      <c r="AD150" s="24"/>
      <c r="AE150" s="24"/>
      <c r="AF150" s="24"/>
      <c r="AG150" s="24"/>
      <c r="AH150" s="24"/>
      <c r="AI150" s="24"/>
    </row>
    <row r="151" spans="1:69">
      <c r="A151" s="292"/>
      <c r="B151" s="1174" t="s">
        <v>205</v>
      </c>
      <c r="C151" s="1174"/>
      <c r="D151" s="1174"/>
      <c r="E151" s="1174"/>
      <c r="F151" s="1174"/>
      <c r="G151" s="1174"/>
      <c r="H151" s="1174"/>
      <c r="I151" s="1174"/>
      <c r="J151" s="1174"/>
      <c r="K151" s="307"/>
      <c r="L151" s="59"/>
      <c r="M151" s="59"/>
      <c r="N151" s="59"/>
      <c r="O151" s="59"/>
      <c r="P151" s="59"/>
      <c r="Q151" s="59"/>
      <c r="R151" s="59"/>
      <c r="S151" s="59"/>
      <c r="T151" s="59"/>
      <c r="U151" s="59"/>
      <c r="V151" s="59"/>
      <c r="W151" s="59"/>
      <c r="X151" s="59"/>
      <c r="Y151" s="59"/>
      <c r="Z151" s="59"/>
      <c r="AA151" s="59"/>
      <c r="AB151" s="24"/>
      <c r="AC151" s="24"/>
      <c r="AD151" s="24"/>
      <c r="AE151" s="24"/>
      <c r="AF151" s="24"/>
      <c r="AG151" s="24"/>
      <c r="AH151" s="24"/>
      <c r="AI151" s="24"/>
    </row>
    <row r="152" spans="1:69">
      <c r="A152" s="292"/>
      <c r="B152" s="1174" t="s">
        <v>157</v>
      </c>
      <c r="C152" s="1174"/>
      <c r="D152" s="1174"/>
      <c r="E152" s="1174"/>
      <c r="F152" s="1174"/>
      <c r="G152" s="1174"/>
      <c r="H152" s="1174"/>
      <c r="I152" s="1174"/>
      <c r="J152" s="1174"/>
      <c r="K152" s="307"/>
      <c r="L152" s="59"/>
      <c r="M152" s="59"/>
      <c r="N152" s="59"/>
      <c r="O152" s="59"/>
      <c r="P152" s="59"/>
      <c r="Q152" s="59"/>
      <c r="R152" s="59"/>
      <c r="S152" s="59"/>
      <c r="T152" s="59"/>
      <c r="U152" s="59"/>
      <c r="V152" s="59"/>
      <c r="W152" s="59"/>
      <c r="X152" s="59"/>
      <c r="Y152" s="59"/>
      <c r="Z152" s="59"/>
      <c r="AA152" s="59"/>
      <c r="AB152" s="24"/>
      <c r="AC152" s="24"/>
      <c r="AD152" s="24"/>
      <c r="AE152" s="24"/>
      <c r="AF152" s="24"/>
      <c r="AG152" s="24"/>
      <c r="AH152" s="24"/>
      <c r="AI152" s="24"/>
    </row>
    <row r="153" spans="1:69" s="10" customFormat="1" ht="18.75">
      <c r="A153" s="292"/>
      <c r="B153" s="1174" t="s">
        <v>158</v>
      </c>
      <c r="C153" s="1174"/>
      <c r="D153" s="1174"/>
      <c r="E153" s="1174"/>
      <c r="F153" s="1174"/>
      <c r="G153" s="1174"/>
      <c r="H153" s="1174"/>
      <c r="I153" s="1174"/>
      <c r="J153" s="1174"/>
      <c r="K153" s="307"/>
      <c r="L153" s="248"/>
      <c r="M153" s="248"/>
      <c r="N153" s="248"/>
      <c r="O153" s="248"/>
      <c r="P153" s="248"/>
      <c r="Q153" s="248"/>
      <c r="R153" s="248"/>
      <c r="S153" s="248"/>
      <c r="T153" s="248"/>
      <c r="U153" s="248"/>
      <c r="V153" s="248"/>
      <c r="W153" s="248"/>
      <c r="X153" s="248"/>
      <c r="Y153" s="248"/>
      <c r="Z153" s="248"/>
      <c r="AA153" s="248"/>
      <c r="AB153" s="25"/>
      <c r="AC153" s="25"/>
      <c r="AD153" s="25"/>
      <c r="AE153" s="25"/>
      <c r="AF153" s="25"/>
      <c r="AG153" s="25"/>
      <c r="AH153" s="25"/>
      <c r="AI153" s="25"/>
    </row>
    <row r="154" spans="1:69">
      <c r="A154" s="292"/>
      <c r="B154" s="1174" t="s">
        <v>159</v>
      </c>
      <c r="C154" s="1174"/>
      <c r="D154" s="1174"/>
      <c r="E154" s="1174"/>
      <c r="F154" s="1174"/>
      <c r="G154" s="1174"/>
      <c r="H154" s="1174"/>
      <c r="I154" s="1174"/>
      <c r="J154" s="1174"/>
      <c r="K154" s="307"/>
      <c r="L154" s="59"/>
      <c r="M154" s="59"/>
      <c r="N154" s="59"/>
      <c r="O154" s="59"/>
      <c r="P154" s="59"/>
      <c r="Q154" s="59"/>
      <c r="R154" s="59"/>
      <c r="S154" s="59"/>
      <c r="T154" s="59"/>
      <c r="U154" s="59"/>
      <c r="V154" s="59"/>
      <c r="W154" s="59"/>
      <c r="X154" s="59"/>
      <c r="Y154" s="59"/>
      <c r="Z154" s="59"/>
      <c r="AA154" s="59"/>
      <c r="AB154" s="24"/>
      <c r="AC154" s="24"/>
      <c r="AD154" s="24"/>
      <c r="AE154" s="24"/>
      <c r="AF154" s="24"/>
      <c r="AG154" s="24"/>
      <c r="AH154" s="24"/>
      <c r="AI154" s="24"/>
    </row>
    <row r="155" spans="1:69" s="43" customFormat="1" ht="15.75">
      <c r="A155" s="299">
        <v>16</v>
      </c>
      <c r="B155" s="1176" t="s">
        <v>839</v>
      </c>
      <c r="C155" s="1176"/>
      <c r="D155" s="1176"/>
      <c r="E155" s="1176"/>
      <c r="F155" s="1176"/>
      <c r="G155" s="1176"/>
      <c r="H155" s="1176"/>
      <c r="I155" s="1176"/>
      <c r="J155" s="1176"/>
      <c r="K155" s="307"/>
      <c r="L155" s="293"/>
      <c r="M155" s="293"/>
      <c r="N155" s="293"/>
      <c r="O155" s="293"/>
      <c r="P155" s="293"/>
      <c r="Q155" s="293"/>
      <c r="R155" s="293"/>
      <c r="S155" s="293"/>
      <c r="T155" s="293"/>
      <c r="U155" s="293"/>
      <c r="V155" s="293"/>
      <c r="W155" s="293"/>
      <c r="X155" s="293"/>
      <c r="Y155" s="293"/>
      <c r="Z155" s="293"/>
      <c r="AA155" s="293"/>
      <c r="AB155" s="24"/>
      <c r="AC155" s="24"/>
      <c r="AD155" s="24"/>
      <c r="AE155" s="24"/>
      <c r="AF155" s="24"/>
      <c r="AG155" s="24"/>
      <c r="AH155" s="24"/>
      <c r="AI155" s="24"/>
    </row>
    <row r="156" spans="1:69" s="43" customFormat="1">
      <c r="A156" s="292"/>
      <c r="B156" s="1174" t="s">
        <v>840</v>
      </c>
      <c r="C156" s="1174"/>
      <c r="D156" s="1174"/>
      <c r="E156" s="1174"/>
      <c r="F156" s="1174"/>
      <c r="G156" s="1174"/>
      <c r="H156" s="1174"/>
      <c r="I156" s="1174"/>
      <c r="J156" s="1174"/>
      <c r="K156" s="307"/>
      <c r="L156" s="293"/>
      <c r="M156" s="293"/>
      <c r="N156" s="293"/>
      <c r="O156" s="293"/>
      <c r="P156" s="293"/>
      <c r="Q156" s="293"/>
      <c r="R156" s="293"/>
      <c r="S156" s="293"/>
      <c r="T156" s="293"/>
      <c r="U156" s="293"/>
      <c r="V156" s="293"/>
      <c r="W156" s="293"/>
      <c r="X156" s="293"/>
      <c r="Y156" s="293"/>
      <c r="Z156" s="293"/>
      <c r="AA156" s="293"/>
      <c r="AB156" s="24"/>
      <c r="AC156" s="24"/>
      <c r="AD156" s="24"/>
      <c r="AE156" s="24"/>
      <c r="AF156" s="24"/>
      <c r="AG156" s="24"/>
      <c r="AH156" s="24"/>
      <c r="AI156" s="24"/>
    </row>
    <row r="157" spans="1:69" s="43" customFormat="1">
      <c r="A157" s="292"/>
      <c r="B157" s="1174" t="s">
        <v>851</v>
      </c>
      <c r="C157" s="1174"/>
      <c r="D157" s="1174"/>
      <c r="E157" s="1174"/>
      <c r="F157" s="1174"/>
      <c r="G157" s="1174"/>
      <c r="H157" s="1174"/>
      <c r="I157" s="1174"/>
      <c r="J157" s="1174"/>
      <c r="K157" s="307"/>
      <c r="L157" s="293"/>
      <c r="M157" s="293"/>
      <c r="N157" s="293"/>
      <c r="O157" s="293"/>
      <c r="P157" s="293"/>
      <c r="Q157" s="293"/>
      <c r="R157" s="293"/>
      <c r="S157" s="293"/>
      <c r="T157" s="293"/>
      <c r="U157" s="293"/>
      <c r="V157" s="293"/>
      <c r="W157" s="293"/>
      <c r="X157" s="293"/>
      <c r="Y157" s="293"/>
      <c r="Z157" s="293"/>
      <c r="AA157" s="293"/>
      <c r="AB157" s="24"/>
      <c r="AC157" s="24"/>
      <c r="AD157" s="24"/>
      <c r="AE157" s="24"/>
      <c r="AF157" s="24"/>
      <c r="AG157" s="24"/>
      <c r="AH157" s="24"/>
      <c r="AI157" s="24"/>
    </row>
    <row r="158" spans="1:69" s="43" customFormat="1">
      <c r="A158" s="292"/>
      <c r="B158" s="1174" t="s">
        <v>852</v>
      </c>
      <c r="C158" s="1174"/>
      <c r="D158" s="1174"/>
      <c r="E158" s="1174"/>
      <c r="F158" s="1174"/>
      <c r="G158" s="1174"/>
      <c r="H158" s="1174"/>
      <c r="I158" s="1174"/>
      <c r="J158" s="1174"/>
      <c r="K158" s="307"/>
      <c r="L158" s="293"/>
      <c r="M158" s="293"/>
      <c r="N158" s="293"/>
      <c r="O158" s="293"/>
      <c r="P158" s="293"/>
      <c r="Q158" s="293"/>
      <c r="R158" s="293"/>
      <c r="S158" s="293"/>
      <c r="T158" s="293"/>
      <c r="U158" s="293"/>
      <c r="V158" s="293"/>
      <c r="W158" s="293"/>
      <c r="X158" s="293"/>
      <c r="Y158" s="293"/>
      <c r="Z158" s="293"/>
      <c r="AA158" s="293"/>
      <c r="AB158" s="24"/>
      <c r="AC158" s="24"/>
      <c r="AD158" s="24"/>
      <c r="AE158" s="24"/>
      <c r="AF158" s="24"/>
      <c r="AG158" s="24"/>
      <c r="AH158" s="24"/>
      <c r="AI158" s="24"/>
    </row>
    <row r="159" spans="1:69" s="43" customFormat="1">
      <c r="A159" s="292"/>
      <c r="B159" s="1174" t="s">
        <v>853</v>
      </c>
      <c r="C159" s="1174"/>
      <c r="D159" s="1174"/>
      <c r="E159" s="1174"/>
      <c r="F159" s="1174"/>
      <c r="G159" s="1174"/>
      <c r="H159" s="1174"/>
      <c r="I159" s="1174"/>
      <c r="J159" s="1174"/>
      <c r="K159" s="307"/>
      <c r="L159" s="293"/>
      <c r="M159" s="293"/>
      <c r="N159" s="293"/>
      <c r="O159" s="293"/>
      <c r="P159" s="293"/>
      <c r="Q159" s="293"/>
      <c r="R159" s="293"/>
      <c r="S159" s="293"/>
      <c r="T159" s="293"/>
      <c r="U159" s="293"/>
      <c r="V159" s="293"/>
      <c r="W159" s="293"/>
      <c r="X159" s="293"/>
      <c r="Y159" s="293"/>
      <c r="Z159" s="293"/>
      <c r="AA159" s="293"/>
      <c r="AB159" s="24"/>
      <c r="AC159" s="24"/>
      <c r="AD159" s="24"/>
      <c r="AE159" s="24"/>
      <c r="AF159" s="24"/>
      <c r="AG159" s="24"/>
      <c r="AH159" s="24"/>
      <c r="AI159" s="24"/>
    </row>
    <row r="160" spans="1:69" s="43" customFormat="1">
      <c r="A160" s="292"/>
      <c r="B160" s="1174" t="s">
        <v>854</v>
      </c>
      <c r="C160" s="1174"/>
      <c r="D160" s="1174"/>
      <c r="E160" s="1174"/>
      <c r="F160" s="1174"/>
      <c r="G160" s="1174"/>
      <c r="H160" s="1174"/>
      <c r="I160" s="1174"/>
      <c r="J160" s="1174"/>
      <c r="K160" s="307"/>
      <c r="L160" s="293"/>
      <c r="M160" s="293"/>
      <c r="N160" s="293"/>
      <c r="O160" s="293"/>
      <c r="P160" s="293"/>
      <c r="Q160" s="293"/>
      <c r="R160" s="293"/>
      <c r="S160" s="293"/>
      <c r="T160" s="293"/>
      <c r="U160" s="293"/>
      <c r="V160" s="293"/>
      <c r="W160" s="293"/>
      <c r="X160" s="293"/>
      <c r="Y160" s="293"/>
      <c r="Z160" s="293"/>
      <c r="AA160" s="293"/>
      <c r="AB160" s="24"/>
      <c r="AC160" s="24"/>
      <c r="AD160" s="24"/>
      <c r="AE160" s="24"/>
      <c r="AF160" s="24"/>
      <c r="AG160" s="24"/>
      <c r="AH160" s="24"/>
      <c r="AI160" s="24"/>
    </row>
    <row r="161" spans="1:35" s="43" customFormat="1" ht="15.75">
      <c r="A161" s="299">
        <v>17</v>
      </c>
      <c r="B161" s="1176" t="s">
        <v>841</v>
      </c>
      <c r="C161" s="1176"/>
      <c r="D161" s="1176"/>
      <c r="E161" s="1176"/>
      <c r="F161" s="1176"/>
      <c r="G161" s="1176"/>
      <c r="H161" s="1176"/>
      <c r="I161" s="1176"/>
      <c r="J161" s="1176"/>
      <c r="K161" s="307"/>
      <c r="L161" s="293"/>
      <c r="M161" s="293"/>
      <c r="N161" s="293"/>
      <c r="O161" s="293"/>
      <c r="P161" s="293"/>
      <c r="Q161" s="293"/>
      <c r="R161" s="293"/>
      <c r="S161" s="293"/>
      <c r="T161" s="293"/>
      <c r="U161" s="293"/>
      <c r="V161" s="293"/>
      <c r="W161" s="293"/>
      <c r="X161" s="293"/>
      <c r="Y161" s="293"/>
      <c r="Z161" s="293"/>
      <c r="AA161" s="293"/>
      <c r="AB161" s="24"/>
      <c r="AC161" s="24"/>
      <c r="AD161" s="24"/>
      <c r="AE161" s="24"/>
      <c r="AF161" s="24"/>
      <c r="AG161" s="24"/>
      <c r="AH161" s="24"/>
      <c r="AI161" s="24"/>
    </row>
    <row r="162" spans="1:35" s="43" customFormat="1">
      <c r="A162" s="294"/>
      <c r="B162" s="1174" t="s">
        <v>842</v>
      </c>
      <c r="C162" s="1174"/>
      <c r="D162" s="1174"/>
      <c r="E162" s="1174"/>
      <c r="F162" s="1174"/>
      <c r="G162" s="1174"/>
      <c r="H162" s="1174"/>
      <c r="I162" s="1174"/>
      <c r="J162" s="1174"/>
      <c r="K162" s="307"/>
      <c r="L162" s="295"/>
      <c r="M162" s="295"/>
      <c r="N162" s="295"/>
      <c r="O162" s="295"/>
      <c r="P162" s="295"/>
      <c r="Q162" s="295"/>
      <c r="R162" s="295"/>
      <c r="S162" s="295"/>
      <c r="T162" s="295"/>
      <c r="U162" s="295"/>
      <c r="V162" s="295"/>
      <c r="W162" s="295"/>
      <c r="X162" s="295"/>
      <c r="Y162" s="295"/>
      <c r="Z162" s="295"/>
      <c r="AA162" s="295"/>
      <c r="AB162" s="24"/>
      <c r="AC162" s="24"/>
      <c r="AD162" s="24"/>
      <c r="AE162" s="24"/>
      <c r="AF162" s="24"/>
      <c r="AG162" s="24"/>
      <c r="AH162" s="24"/>
      <c r="AI162" s="24"/>
    </row>
    <row r="163" spans="1:35" s="43" customFormat="1">
      <c r="A163" s="294"/>
      <c r="B163" s="1174" t="s">
        <v>843</v>
      </c>
      <c r="C163" s="1174"/>
      <c r="D163" s="1174"/>
      <c r="E163" s="1174"/>
      <c r="F163" s="1174"/>
      <c r="G163" s="1174"/>
      <c r="H163" s="1174"/>
      <c r="I163" s="1174"/>
      <c r="J163" s="1174"/>
      <c r="K163" s="307"/>
      <c r="L163" s="295"/>
      <c r="M163" s="295"/>
      <c r="N163" s="295"/>
      <c r="O163" s="295"/>
      <c r="P163" s="295"/>
      <c r="Q163" s="295"/>
      <c r="R163" s="295"/>
      <c r="S163" s="295"/>
      <c r="T163" s="295"/>
      <c r="U163" s="295"/>
      <c r="V163" s="295"/>
      <c r="W163" s="295"/>
      <c r="X163" s="295"/>
      <c r="Y163" s="295"/>
      <c r="Z163" s="295"/>
      <c r="AA163" s="295"/>
      <c r="AB163" s="24"/>
      <c r="AC163" s="24"/>
      <c r="AD163" s="24"/>
      <c r="AE163" s="24"/>
      <c r="AF163" s="24"/>
      <c r="AG163" s="24"/>
      <c r="AH163" s="24"/>
      <c r="AI163" s="24"/>
    </row>
    <row r="164" spans="1:35" s="43" customFormat="1">
      <c r="A164" s="294"/>
      <c r="B164" s="1174" t="s">
        <v>844</v>
      </c>
      <c r="C164" s="1174"/>
      <c r="D164" s="1174"/>
      <c r="E164" s="1174"/>
      <c r="F164" s="1174"/>
      <c r="G164" s="1174"/>
      <c r="H164" s="1174"/>
      <c r="I164" s="1174"/>
      <c r="J164" s="1174"/>
      <c r="K164" s="307"/>
      <c r="L164" s="295"/>
      <c r="M164" s="295"/>
      <c r="N164" s="295"/>
      <c r="O164" s="295"/>
      <c r="P164" s="295"/>
      <c r="Q164" s="295"/>
      <c r="R164" s="295"/>
      <c r="S164" s="295"/>
      <c r="T164" s="295"/>
      <c r="U164" s="295"/>
      <c r="V164" s="295"/>
      <c r="W164" s="295"/>
      <c r="X164" s="295"/>
      <c r="Y164" s="295"/>
      <c r="Z164" s="295"/>
      <c r="AA164" s="295"/>
      <c r="AB164" s="24"/>
      <c r="AC164" s="24"/>
      <c r="AD164" s="24"/>
      <c r="AE164" s="24"/>
      <c r="AF164" s="24"/>
      <c r="AG164" s="24"/>
      <c r="AH164" s="24"/>
      <c r="AI164" s="24"/>
    </row>
    <row r="165" spans="1:35" s="43" customFormat="1">
      <c r="A165" s="294"/>
      <c r="B165" s="1174" t="s">
        <v>845</v>
      </c>
      <c r="C165" s="1174"/>
      <c r="D165" s="1174"/>
      <c r="E165" s="1174"/>
      <c r="F165" s="1174"/>
      <c r="G165" s="1174"/>
      <c r="H165" s="1174"/>
      <c r="I165" s="1174"/>
      <c r="J165" s="1174"/>
      <c r="K165" s="307"/>
      <c r="L165" s="295"/>
      <c r="M165" s="295"/>
      <c r="N165" s="295"/>
      <c r="O165" s="295"/>
      <c r="P165" s="295"/>
      <c r="Q165" s="295"/>
      <c r="R165" s="295"/>
      <c r="S165" s="295"/>
      <c r="T165" s="295"/>
      <c r="U165" s="295"/>
      <c r="V165" s="295"/>
      <c r="W165" s="295"/>
      <c r="X165" s="295"/>
      <c r="Y165" s="295"/>
      <c r="Z165" s="295"/>
      <c r="AA165" s="295"/>
      <c r="AB165" s="24"/>
      <c r="AC165" s="24"/>
      <c r="AD165" s="24"/>
      <c r="AE165" s="24"/>
      <c r="AF165" s="24"/>
      <c r="AG165" s="24"/>
      <c r="AH165" s="24"/>
      <c r="AI165" s="24"/>
    </row>
    <row r="166" spans="1:35" s="43" customFormat="1">
      <c r="A166" s="294"/>
      <c r="B166" s="1174" t="s">
        <v>846</v>
      </c>
      <c r="C166" s="1174"/>
      <c r="D166" s="1174"/>
      <c r="E166" s="1174"/>
      <c r="F166" s="1174"/>
      <c r="G166" s="1174"/>
      <c r="H166" s="1174"/>
      <c r="I166" s="1174"/>
      <c r="J166" s="1174"/>
      <c r="K166" s="307"/>
      <c r="L166" s="295"/>
      <c r="M166" s="295"/>
      <c r="N166" s="295"/>
      <c r="O166" s="295"/>
      <c r="P166" s="295"/>
      <c r="Q166" s="295"/>
      <c r="R166" s="295"/>
      <c r="S166" s="295"/>
      <c r="T166" s="295"/>
      <c r="U166" s="295"/>
      <c r="V166" s="295"/>
      <c r="W166" s="295"/>
      <c r="X166" s="295"/>
      <c r="Y166" s="295"/>
      <c r="Z166" s="295"/>
      <c r="AA166" s="295"/>
      <c r="AB166" s="24"/>
      <c r="AC166" s="24"/>
      <c r="AD166" s="24"/>
      <c r="AE166" s="24"/>
      <c r="AF166" s="24"/>
      <c r="AG166" s="24"/>
      <c r="AH166" s="24"/>
      <c r="AI166" s="24"/>
    </row>
    <row r="167" spans="1:35" s="43" customFormat="1" ht="15.75">
      <c r="A167" s="299">
        <v>18</v>
      </c>
      <c r="B167" s="1176" t="s">
        <v>847</v>
      </c>
      <c r="C167" s="1176"/>
      <c r="D167" s="1176"/>
      <c r="E167" s="1176"/>
      <c r="F167" s="1176"/>
      <c r="G167" s="1176"/>
      <c r="H167" s="1176"/>
      <c r="I167" s="1176"/>
      <c r="J167" s="1176"/>
      <c r="K167" s="307"/>
      <c r="L167" s="295"/>
      <c r="M167" s="295"/>
      <c r="N167" s="295"/>
      <c r="O167" s="295"/>
      <c r="P167" s="295"/>
      <c r="Q167" s="295"/>
      <c r="R167" s="295"/>
      <c r="S167" s="295"/>
      <c r="T167" s="295"/>
      <c r="U167" s="295"/>
      <c r="V167" s="295"/>
      <c r="W167" s="295"/>
      <c r="X167" s="295"/>
      <c r="Y167" s="295"/>
      <c r="Z167" s="295"/>
      <c r="AA167" s="295"/>
      <c r="AB167" s="24"/>
      <c r="AC167" s="24"/>
      <c r="AD167" s="24"/>
      <c r="AE167" s="24"/>
      <c r="AF167" s="24"/>
      <c r="AG167" s="24"/>
      <c r="AH167" s="24"/>
      <c r="AI167" s="24"/>
    </row>
    <row r="168" spans="1:35" s="43" customFormat="1">
      <c r="A168" s="294"/>
      <c r="B168" s="1174" t="s">
        <v>848</v>
      </c>
      <c r="C168" s="1174"/>
      <c r="D168" s="1174"/>
      <c r="E168" s="1174"/>
      <c r="F168" s="1174"/>
      <c r="G168" s="1174"/>
      <c r="H168" s="1174"/>
      <c r="I168" s="1174"/>
      <c r="J168" s="1174"/>
      <c r="K168" s="307"/>
      <c r="L168" s="295"/>
      <c r="M168" s="295"/>
      <c r="N168" s="295"/>
      <c r="O168" s="295"/>
      <c r="P168" s="295"/>
      <c r="Q168" s="295"/>
      <c r="R168" s="295"/>
      <c r="S168" s="295"/>
      <c r="T168" s="295"/>
      <c r="U168" s="295"/>
      <c r="V168" s="295"/>
      <c r="W168" s="295"/>
      <c r="X168" s="295"/>
      <c r="Y168" s="295"/>
      <c r="Z168" s="295"/>
      <c r="AA168" s="295"/>
      <c r="AB168" s="24"/>
      <c r="AC168" s="24"/>
      <c r="AD168" s="24"/>
      <c r="AE168" s="24"/>
      <c r="AF168" s="24"/>
      <c r="AG168" s="24"/>
      <c r="AH168" s="24"/>
      <c r="AI168" s="24"/>
    </row>
    <row r="169" spans="1:35" s="43" customFormat="1">
      <c r="A169" s="294"/>
      <c r="B169" s="1174" t="s">
        <v>849</v>
      </c>
      <c r="C169" s="1174"/>
      <c r="D169" s="1174"/>
      <c r="E169" s="1174"/>
      <c r="F169" s="1174"/>
      <c r="G169" s="1174"/>
      <c r="H169" s="1174"/>
      <c r="I169" s="1174"/>
      <c r="J169" s="1174"/>
      <c r="K169" s="307"/>
      <c r="L169" s="295"/>
      <c r="M169" s="295"/>
      <c r="N169" s="295"/>
      <c r="O169" s="295"/>
      <c r="P169" s="295"/>
      <c r="Q169" s="295"/>
      <c r="R169" s="295"/>
      <c r="S169" s="295"/>
      <c r="T169" s="295"/>
      <c r="U169" s="295"/>
      <c r="V169" s="295"/>
      <c r="W169" s="295"/>
      <c r="X169" s="295"/>
      <c r="Y169" s="295"/>
      <c r="Z169" s="295"/>
      <c r="AA169" s="295"/>
      <c r="AB169" s="24"/>
      <c r="AC169" s="24"/>
      <c r="AD169" s="24"/>
      <c r="AE169" s="24"/>
      <c r="AF169" s="24"/>
      <c r="AG169" s="24"/>
      <c r="AH169" s="24"/>
      <c r="AI169" s="24"/>
    </row>
    <row r="170" spans="1:35" s="43" customFormat="1">
      <c r="A170" s="292"/>
      <c r="B170" s="1174" t="s">
        <v>850</v>
      </c>
      <c r="C170" s="1174"/>
      <c r="D170" s="1174"/>
      <c r="E170" s="1174"/>
      <c r="F170" s="1174"/>
      <c r="G170" s="1174"/>
      <c r="H170" s="1174"/>
      <c r="I170" s="1174"/>
      <c r="J170" s="1174"/>
      <c r="K170" s="307"/>
      <c r="L170" s="293"/>
      <c r="M170" s="293"/>
      <c r="N170" s="293"/>
      <c r="O170" s="293"/>
      <c r="P170" s="293"/>
      <c r="Q170" s="293"/>
      <c r="R170" s="293"/>
      <c r="S170" s="293"/>
      <c r="T170" s="293"/>
      <c r="U170" s="293"/>
      <c r="V170" s="293"/>
      <c r="W170" s="293"/>
      <c r="X170" s="293"/>
      <c r="Y170" s="293"/>
      <c r="Z170" s="293"/>
      <c r="AA170" s="293"/>
      <c r="AB170" s="24"/>
      <c r="AC170" s="24"/>
      <c r="AD170" s="24"/>
      <c r="AE170" s="24"/>
      <c r="AF170" s="24"/>
      <c r="AG170" s="24"/>
      <c r="AH170" s="24"/>
      <c r="AI170" s="24"/>
    </row>
    <row r="171" spans="1:35" ht="18.75">
      <c r="A171" s="299">
        <v>16</v>
      </c>
      <c r="B171" s="1176" t="s">
        <v>160</v>
      </c>
      <c r="C171" s="1176"/>
      <c r="D171" s="1176"/>
      <c r="E171" s="1176"/>
      <c r="F171" s="1176"/>
      <c r="G171" s="1176"/>
      <c r="H171" s="1176"/>
      <c r="I171" s="1176"/>
      <c r="J171" s="1176"/>
      <c r="K171" s="308"/>
      <c r="L171" s="59"/>
      <c r="M171" s="59"/>
      <c r="N171" s="59"/>
      <c r="O171" s="59"/>
      <c r="P171" s="59"/>
      <c r="Q171" s="59"/>
      <c r="R171" s="59"/>
      <c r="S171" s="59"/>
      <c r="T171" s="59"/>
      <c r="U171" s="59"/>
      <c r="V171" s="59"/>
      <c r="W171" s="59"/>
      <c r="X171" s="59"/>
      <c r="Y171" s="59"/>
      <c r="Z171" s="59"/>
      <c r="AA171" s="59"/>
      <c r="AB171" s="24"/>
      <c r="AC171" s="24"/>
      <c r="AD171" s="24"/>
      <c r="AE171" s="24"/>
      <c r="AF171" s="24"/>
      <c r="AG171" s="24"/>
      <c r="AH171" s="24"/>
      <c r="AI171" s="24"/>
    </row>
    <row r="172" spans="1:35">
      <c r="A172" s="292"/>
      <c r="B172" s="1174" t="s">
        <v>161</v>
      </c>
      <c r="C172" s="1174"/>
      <c r="D172" s="1174"/>
      <c r="E172" s="1174"/>
      <c r="F172" s="1174"/>
      <c r="G172" s="1174"/>
      <c r="H172" s="1174"/>
      <c r="I172" s="1174"/>
      <c r="J172" s="1174"/>
      <c r="K172" s="307"/>
      <c r="L172" s="59"/>
      <c r="M172" s="59"/>
      <c r="N172" s="59"/>
      <c r="O172" s="59"/>
      <c r="P172" s="59"/>
      <c r="Q172" s="59"/>
      <c r="R172" s="59"/>
      <c r="S172" s="59"/>
      <c r="T172" s="59"/>
      <c r="U172" s="59"/>
      <c r="V172" s="59"/>
      <c r="W172" s="59"/>
      <c r="X172" s="59"/>
      <c r="Y172" s="59"/>
      <c r="Z172" s="59"/>
      <c r="AA172" s="59"/>
      <c r="AB172" s="24"/>
      <c r="AC172" s="24"/>
      <c r="AD172" s="24"/>
      <c r="AE172" s="24"/>
      <c r="AF172" s="24"/>
      <c r="AG172" s="24"/>
      <c r="AH172" s="24"/>
      <c r="AI172" s="24"/>
    </row>
    <row r="173" spans="1:35">
      <c r="A173" s="292"/>
      <c r="B173" s="297" t="s">
        <v>100</v>
      </c>
      <c r="C173" s="1177" t="s">
        <v>162</v>
      </c>
      <c r="D173" s="1177"/>
      <c r="E173" s="1177"/>
      <c r="F173" s="1177"/>
      <c r="G173" s="1177"/>
      <c r="H173" s="1177"/>
      <c r="I173" s="1177"/>
      <c r="J173" s="1177"/>
      <c r="K173" s="307"/>
      <c r="L173" s="59"/>
      <c r="M173" s="59"/>
      <c r="N173" s="59"/>
      <c r="O173" s="59"/>
      <c r="P173" s="59"/>
      <c r="Q173" s="59"/>
      <c r="R173" s="59"/>
      <c r="S173" s="59"/>
      <c r="T173" s="59"/>
      <c r="U173" s="59"/>
      <c r="V173" s="59"/>
      <c r="W173" s="59"/>
      <c r="X173" s="59"/>
      <c r="Y173" s="59"/>
      <c r="Z173" s="59"/>
      <c r="AA173" s="59"/>
      <c r="AB173" s="24"/>
      <c r="AC173" s="24"/>
      <c r="AD173" s="24"/>
      <c r="AE173" s="24"/>
      <c r="AF173" s="24"/>
      <c r="AG173" s="24"/>
      <c r="AH173" s="24"/>
      <c r="AI173" s="24"/>
    </row>
    <row r="174" spans="1:35">
      <c r="A174" s="292"/>
      <c r="B174" s="297" t="s">
        <v>103</v>
      </c>
      <c r="C174" s="1177" t="s">
        <v>163</v>
      </c>
      <c r="D174" s="1177"/>
      <c r="E174" s="1177"/>
      <c r="F174" s="1177"/>
      <c r="G174" s="1177"/>
      <c r="H174" s="1177"/>
      <c r="I174" s="1177"/>
      <c r="J174" s="1177"/>
      <c r="K174" s="307"/>
      <c r="L174" s="59"/>
      <c r="M174" s="59"/>
      <c r="N174" s="59"/>
      <c r="O174" s="59"/>
      <c r="P174" s="59"/>
      <c r="Q174" s="59"/>
      <c r="R174" s="59"/>
      <c r="S174" s="59"/>
      <c r="T174" s="59"/>
      <c r="U174" s="59"/>
      <c r="V174" s="59"/>
      <c r="W174" s="59"/>
      <c r="X174" s="59"/>
      <c r="Y174" s="59"/>
      <c r="Z174" s="59"/>
      <c r="AA174" s="59"/>
      <c r="AB174" s="24"/>
      <c r="AC174" s="24"/>
      <c r="AD174" s="24"/>
      <c r="AE174" s="24"/>
      <c r="AF174" s="24"/>
      <c r="AG174" s="24"/>
      <c r="AH174" s="24"/>
      <c r="AI174" s="24"/>
    </row>
    <row r="175" spans="1:35">
      <c r="A175" s="292"/>
      <c r="B175" s="297" t="s">
        <v>107</v>
      </c>
      <c r="C175" s="1177" t="s">
        <v>164</v>
      </c>
      <c r="D175" s="1177"/>
      <c r="E175" s="1177"/>
      <c r="F175" s="1177"/>
      <c r="G175" s="1177"/>
      <c r="H175" s="1177"/>
      <c r="I175" s="1177"/>
      <c r="J175" s="1177"/>
      <c r="K175" s="307"/>
      <c r="L175" s="59"/>
      <c r="M175" s="59"/>
      <c r="N175" s="59"/>
      <c r="O175" s="59"/>
      <c r="P175" s="59"/>
      <c r="Q175" s="59"/>
      <c r="R175" s="59"/>
      <c r="S175" s="59"/>
      <c r="T175" s="59"/>
      <c r="U175" s="59"/>
      <c r="V175" s="59"/>
      <c r="W175" s="59"/>
      <c r="X175" s="59"/>
      <c r="Y175" s="59"/>
      <c r="Z175" s="59"/>
      <c r="AA175" s="59"/>
      <c r="AB175" s="24"/>
      <c r="AC175" s="24"/>
      <c r="AD175" s="24"/>
      <c r="AE175" s="24"/>
      <c r="AF175" s="24"/>
      <c r="AG175" s="24"/>
      <c r="AH175" s="24"/>
      <c r="AI175" s="24"/>
    </row>
    <row r="176" spans="1:35">
      <c r="A176" s="292"/>
      <c r="B176" s="297" t="s">
        <v>150</v>
      </c>
      <c r="C176" s="1174" t="s">
        <v>165</v>
      </c>
      <c r="D176" s="1174"/>
      <c r="E176" s="1174"/>
      <c r="F176" s="1174"/>
      <c r="G176" s="1174"/>
      <c r="H176" s="1174"/>
      <c r="I176" s="1174"/>
      <c r="J176" s="1174"/>
      <c r="K176" s="307"/>
      <c r="L176" s="59"/>
      <c r="M176" s="59"/>
      <c r="N176" s="59"/>
      <c r="O176" s="59"/>
      <c r="P176" s="59"/>
      <c r="Q176" s="59"/>
      <c r="R176" s="59"/>
      <c r="S176" s="59"/>
      <c r="T176" s="59"/>
      <c r="U176" s="59"/>
      <c r="V176" s="59"/>
      <c r="W176" s="59"/>
      <c r="X176" s="59"/>
      <c r="Y176" s="59"/>
      <c r="Z176" s="59"/>
      <c r="AA176" s="59"/>
      <c r="AB176" s="24"/>
      <c r="AC176" s="24"/>
      <c r="AD176" s="24"/>
      <c r="AE176" s="24"/>
      <c r="AF176" s="24"/>
      <c r="AG176" s="24"/>
      <c r="AH176" s="24"/>
      <c r="AI176" s="24"/>
    </row>
    <row r="177" spans="1:35">
      <c r="A177" s="292"/>
      <c r="B177" s="297" t="s">
        <v>111</v>
      </c>
      <c r="C177" s="1174" t="s">
        <v>166</v>
      </c>
      <c r="D177" s="1174"/>
      <c r="E177" s="1174"/>
      <c r="F177" s="1174"/>
      <c r="G177" s="1174"/>
      <c r="H177" s="1174"/>
      <c r="I177" s="1174"/>
      <c r="J177" s="1174"/>
      <c r="K177" s="307"/>
      <c r="L177" s="59"/>
      <c r="M177" s="59"/>
      <c r="N177" s="59"/>
      <c r="O177" s="59"/>
      <c r="P177" s="59"/>
      <c r="Q177" s="59"/>
      <c r="R177" s="59"/>
      <c r="S177" s="59"/>
      <c r="T177" s="59"/>
      <c r="U177" s="59"/>
      <c r="V177" s="59"/>
      <c r="W177" s="59"/>
      <c r="X177" s="59"/>
      <c r="Y177" s="59"/>
      <c r="Z177" s="59"/>
      <c r="AA177" s="59"/>
      <c r="AB177" s="24"/>
      <c r="AC177" s="24"/>
      <c r="AD177" s="24"/>
      <c r="AE177" s="24"/>
      <c r="AF177" s="24"/>
      <c r="AG177" s="24"/>
      <c r="AH177" s="24"/>
      <c r="AI177" s="24"/>
    </row>
    <row r="178" spans="1:35">
      <c r="A178" s="292"/>
      <c r="B178" s="297" t="s">
        <v>113</v>
      </c>
      <c r="C178" s="1174" t="s">
        <v>167</v>
      </c>
      <c r="D178" s="1174"/>
      <c r="E178" s="1174"/>
      <c r="F178" s="1174"/>
      <c r="G178" s="1174"/>
      <c r="H178" s="1174"/>
      <c r="I178" s="1174"/>
      <c r="J178" s="1174"/>
      <c r="K178" s="307"/>
      <c r="L178" s="59"/>
      <c r="M178" s="59"/>
      <c r="N178" s="59"/>
      <c r="O178" s="59"/>
      <c r="P178" s="59"/>
      <c r="Q178" s="59"/>
      <c r="R178" s="59"/>
      <c r="S178" s="59"/>
      <c r="T178" s="59"/>
      <c r="U178" s="59"/>
      <c r="V178" s="59"/>
      <c r="W178" s="59"/>
      <c r="X178" s="59"/>
      <c r="Y178" s="59"/>
      <c r="Z178" s="59"/>
      <c r="AA178" s="59"/>
      <c r="AB178" s="24"/>
      <c r="AC178" s="24"/>
      <c r="AD178" s="24"/>
      <c r="AE178" s="24"/>
      <c r="AF178" s="24"/>
      <c r="AG178" s="24"/>
      <c r="AH178" s="24"/>
      <c r="AI178" s="24"/>
    </row>
    <row r="179" spans="1:35">
      <c r="A179" s="292"/>
      <c r="B179" s="297" t="s">
        <v>116</v>
      </c>
      <c r="C179" s="1174" t="s">
        <v>168</v>
      </c>
      <c r="D179" s="1174"/>
      <c r="E179" s="1174"/>
      <c r="F179" s="1174"/>
      <c r="G179" s="1174"/>
      <c r="H179" s="1174"/>
      <c r="I179" s="1174"/>
      <c r="J179" s="1174"/>
      <c r="K179" s="307"/>
      <c r="L179" s="59"/>
      <c r="M179" s="59"/>
      <c r="N179" s="59"/>
      <c r="O179" s="59"/>
      <c r="P179" s="59"/>
      <c r="Q179" s="59"/>
      <c r="R179" s="59"/>
      <c r="S179" s="59"/>
      <c r="T179" s="59"/>
      <c r="U179" s="59"/>
      <c r="V179" s="59"/>
      <c r="W179" s="59"/>
      <c r="X179" s="59"/>
      <c r="Y179" s="59"/>
      <c r="Z179" s="59"/>
      <c r="AA179" s="59"/>
      <c r="AB179" s="24"/>
      <c r="AC179" s="24"/>
      <c r="AD179" s="24"/>
      <c r="AE179" s="24"/>
      <c r="AF179" s="24"/>
      <c r="AG179" s="24"/>
      <c r="AH179" s="24"/>
      <c r="AI179" s="24"/>
    </row>
    <row r="180" spans="1:35">
      <c r="A180" s="292"/>
      <c r="B180" s="297" t="s">
        <v>174</v>
      </c>
      <c r="C180" s="1174" t="s">
        <v>169</v>
      </c>
      <c r="D180" s="1174"/>
      <c r="E180" s="1174"/>
      <c r="F180" s="1174"/>
      <c r="G180" s="1174"/>
      <c r="H180" s="1174"/>
      <c r="I180" s="1174"/>
      <c r="J180" s="1174"/>
      <c r="K180" s="307"/>
      <c r="L180" s="59"/>
      <c r="M180" s="59"/>
      <c r="N180" s="59"/>
      <c r="O180" s="59"/>
      <c r="P180" s="59"/>
      <c r="Q180" s="59"/>
      <c r="R180" s="59"/>
      <c r="S180" s="59"/>
      <c r="T180" s="59"/>
      <c r="U180" s="59"/>
      <c r="V180" s="59"/>
      <c r="W180" s="59"/>
      <c r="X180" s="59"/>
      <c r="Y180" s="59"/>
      <c r="Z180" s="59"/>
      <c r="AA180" s="59"/>
      <c r="AB180" s="24"/>
      <c r="AC180" s="24"/>
      <c r="AD180" s="24"/>
      <c r="AE180" s="24"/>
      <c r="AF180" s="24"/>
      <c r="AG180" s="24"/>
      <c r="AH180" s="24"/>
      <c r="AI180" s="24"/>
    </row>
    <row r="181" spans="1:35">
      <c r="A181" s="292"/>
      <c r="B181" s="297" t="s">
        <v>121</v>
      </c>
      <c r="C181" s="1174" t="s">
        <v>170</v>
      </c>
      <c r="D181" s="1174"/>
      <c r="E181" s="1174"/>
      <c r="F181" s="1174"/>
      <c r="G181" s="1174"/>
      <c r="H181" s="1174"/>
      <c r="I181" s="1174"/>
      <c r="J181" s="1174"/>
      <c r="K181" s="307"/>
      <c r="L181" s="59"/>
      <c r="M181" s="59"/>
      <c r="N181" s="59"/>
      <c r="O181" s="59"/>
      <c r="P181" s="59"/>
      <c r="Q181" s="59"/>
      <c r="R181" s="59"/>
      <c r="S181" s="59"/>
      <c r="T181" s="59"/>
      <c r="U181" s="59"/>
      <c r="V181" s="59"/>
      <c r="W181" s="59"/>
      <c r="X181" s="59"/>
      <c r="Y181" s="59"/>
      <c r="Z181" s="59"/>
      <c r="AA181" s="59"/>
      <c r="AB181" s="24"/>
      <c r="AC181" s="24"/>
      <c r="AD181" s="24"/>
      <c r="AE181" s="24"/>
      <c r="AF181" s="24"/>
      <c r="AG181" s="24"/>
      <c r="AH181" s="24"/>
      <c r="AI181" s="24"/>
    </row>
    <row r="182" spans="1:35">
      <c r="A182" s="292"/>
      <c r="B182" s="297" t="s">
        <v>123</v>
      </c>
      <c r="C182" s="1174" t="s">
        <v>171</v>
      </c>
      <c r="D182" s="1174"/>
      <c r="E182" s="1174"/>
      <c r="F182" s="1174"/>
      <c r="G182" s="1174"/>
      <c r="H182" s="1174"/>
      <c r="I182" s="1174"/>
      <c r="J182" s="1174"/>
      <c r="K182" s="307"/>
      <c r="L182" s="59"/>
      <c r="M182" s="59"/>
      <c r="N182" s="59"/>
      <c r="O182" s="59"/>
      <c r="P182" s="59"/>
      <c r="Q182" s="59"/>
      <c r="R182" s="59"/>
      <c r="S182" s="59"/>
      <c r="T182" s="59"/>
      <c r="U182" s="59"/>
      <c r="V182" s="59"/>
      <c r="W182" s="59"/>
      <c r="X182" s="59"/>
      <c r="Y182" s="59"/>
      <c r="Z182" s="59"/>
      <c r="AA182" s="59"/>
      <c r="AB182" s="24"/>
      <c r="AC182" s="24"/>
      <c r="AD182" s="24"/>
      <c r="AE182" s="24"/>
      <c r="AF182" s="24"/>
      <c r="AG182" s="24"/>
      <c r="AH182" s="24"/>
      <c r="AI182" s="24"/>
    </row>
    <row r="183" spans="1:35" s="19" customFormat="1">
      <c r="A183" s="292"/>
      <c r="B183" s="297"/>
      <c r="C183" s="1174" t="s">
        <v>172</v>
      </c>
      <c r="D183" s="1174"/>
      <c r="E183" s="1174"/>
      <c r="F183" s="1174"/>
      <c r="G183" s="1174"/>
      <c r="H183" s="1174"/>
      <c r="I183" s="1174"/>
      <c r="J183" s="1174"/>
      <c r="K183" s="307"/>
      <c r="L183" s="59"/>
      <c r="M183" s="59"/>
      <c r="N183" s="59"/>
      <c r="O183" s="59"/>
      <c r="P183" s="59"/>
      <c r="Q183" s="59"/>
      <c r="R183" s="59"/>
      <c r="S183" s="59"/>
      <c r="T183" s="59"/>
      <c r="U183" s="59"/>
      <c r="V183" s="59"/>
      <c r="W183" s="59"/>
      <c r="X183" s="59"/>
      <c r="Y183" s="59"/>
      <c r="Z183" s="59"/>
      <c r="AA183" s="59"/>
      <c r="AB183" s="24"/>
      <c r="AC183" s="24"/>
      <c r="AD183" s="24"/>
      <c r="AE183" s="24"/>
      <c r="AF183" s="24"/>
      <c r="AG183" s="24"/>
      <c r="AH183" s="24"/>
      <c r="AI183" s="24"/>
    </row>
    <row r="184" spans="1:35" s="19" customFormat="1">
      <c r="A184" s="292"/>
      <c r="B184" s="297" t="s">
        <v>125</v>
      </c>
      <c r="C184" s="1174" t="s">
        <v>173</v>
      </c>
      <c r="D184" s="1174"/>
      <c r="E184" s="1174"/>
      <c r="F184" s="1174"/>
      <c r="G184" s="1174"/>
      <c r="H184" s="1174"/>
      <c r="I184" s="1174"/>
      <c r="J184" s="1174"/>
      <c r="K184" s="307"/>
      <c r="L184" s="59"/>
      <c r="M184" s="59"/>
      <c r="N184" s="59"/>
      <c r="O184" s="59"/>
      <c r="P184" s="59"/>
      <c r="Q184" s="59"/>
      <c r="R184" s="59"/>
      <c r="S184" s="59"/>
      <c r="T184" s="59"/>
      <c r="U184" s="59"/>
      <c r="V184" s="59"/>
      <c r="W184" s="59"/>
      <c r="X184" s="59"/>
      <c r="Y184" s="59"/>
      <c r="Z184" s="59"/>
      <c r="AA184" s="59"/>
      <c r="AB184" s="24"/>
      <c r="AC184" s="24"/>
      <c r="AD184" s="24"/>
      <c r="AE184" s="24"/>
      <c r="AF184" s="24"/>
      <c r="AG184" s="24"/>
      <c r="AH184" s="24"/>
      <c r="AI184" s="24"/>
    </row>
    <row r="185" spans="1:35">
      <c r="A185" s="292"/>
      <c r="B185" s="297" t="s">
        <v>236</v>
      </c>
      <c r="C185" s="1174" t="s">
        <v>237</v>
      </c>
      <c r="D185" s="1174"/>
      <c r="E185" s="1174"/>
      <c r="F185" s="1174"/>
      <c r="G185" s="1174"/>
      <c r="H185" s="1174"/>
      <c r="I185" s="1174"/>
      <c r="J185" s="1174"/>
      <c r="K185" s="307"/>
      <c r="L185" s="59"/>
      <c r="M185" s="59"/>
      <c r="N185" s="59"/>
      <c r="O185" s="59"/>
      <c r="P185" s="59"/>
      <c r="Q185" s="59"/>
      <c r="R185" s="59"/>
      <c r="S185" s="59"/>
      <c r="T185" s="59"/>
      <c r="U185" s="59"/>
      <c r="V185" s="59"/>
      <c r="W185" s="59"/>
      <c r="X185" s="59"/>
      <c r="Y185" s="59"/>
      <c r="Z185" s="59"/>
      <c r="AA185" s="59"/>
      <c r="AB185" s="24"/>
      <c r="AC185" s="24"/>
      <c r="AD185" s="24"/>
      <c r="AE185" s="24"/>
      <c r="AF185" s="24"/>
      <c r="AG185" s="24"/>
      <c r="AH185" s="24"/>
      <c r="AI185" s="24"/>
    </row>
    <row r="186" spans="1:35" s="12" customFormat="1">
      <c r="A186" s="292"/>
      <c r="B186" s="297" t="s">
        <v>238</v>
      </c>
      <c r="C186" s="1174" t="s">
        <v>239</v>
      </c>
      <c r="D186" s="1174"/>
      <c r="E186" s="1174"/>
      <c r="F186" s="1174"/>
      <c r="G186" s="1174"/>
      <c r="H186" s="1174"/>
      <c r="I186" s="1174"/>
      <c r="J186" s="1174"/>
      <c r="K186" s="307"/>
      <c r="L186" s="59"/>
      <c r="M186" s="59"/>
      <c r="N186" s="59"/>
      <c r="O186" s="59"/>
      <c r="P186" s="59"/>
      <c r="Q186" s="59"/>
      <c r="R186" s="59"/>
      <c r="S186" s="59"/>
      <c r="T186" s="59"/>
      <c r="U186" s="59"/>
      <c r="V186" s="59"/>
      <c r="W186" s="59"/>
      <c r="X186" s="59"/>
      <c r="Y186" s="59"/>
      <c r="Z186" s="59"/>
      <c r="AA186" s="59"/>
      <c r="AB186" s="24"/>
      <c r="AC186" s="24"/>
      <c r="AD186" s="24"/>
      <c r="AE186" s="24"/>
      <c r="AF186" s="24"/>
      <c r="AG186" s="24"/>
      <c r="AH186" s="24"/>
      <c r="AI186" s="24"/>
    </row>
    <row r="187" spans="1:35">
      <c r="A187" s="292"/>
      <c r="B187" s="1177" t="s">
        <v>193</v>
      </c>
      <c r="C187" s="1177"/>
      <c r="D187" s="1177"/>
      <c r="E187" s="1177"/>
      <c r="F187" s="1177"/>
      <c r="G187" s="1177"/>
      <c r="H187" s="1177"/>
      <c r="I187" s="1177"/>
      <c r="J187" s="1177"/>
      <c r="K187" s="307"/>
      <c r="L187" s="59"/>
      <c r="M187" s="59"/>
      <c r="N187" s="59"/>
      <c r="O187" s="59"/>
      <c r="P187" s="59"/>
      <c r="Q187" s="59"/>
      <c r="R187" s="59"/>
      <c r="S187" s="59"/>
      <c r="T187" s="59"/>
      <c r="U187" s="59"/>
      <c r="V187" s="59"/>
      <c r="W187" s="59"/>
      <c r="X187" s="59"/>
      <c r="Y187" s="59"/>
      <c r="Z187" s="59"/>
      <c r="AA187" s="59"/>
      <c r="AB187" s="24"/>
      <c r="AC187" s="24"/>
      <c r="AD187" s="24"/>
      <c r="AE187" s="24"/>
      <c r="AF187" s="24"/>
      <c r="AG187" s="24"/>
      <c r="AH187" s="24"/>
      <c r="AI187" s="24"/>
    </row>
    <row r="188" spans="1:35">
      <c r="A188" s="292"/>
      <c r="B188" s="1177" t="s">
        <v>194</v>
      </c>
      <c r="C188" s="1177"/>
      <c r="D188" s="1177"/>
      <c r="E188" s="1177"/>
      <c r="F188" s="1177"/>
      <c r="G188" s="1177"/>
      <c r="H188" s="1177"/>
      <c r="I188" s="1177"/>
      <c r="J188" s="1177"/>
      <c r="K188" s="307"/>
      <c r="L188" s="59"/>
      <c r="M188" s="59"/>
      <c r="N188" s="59"/>
      <c r="O188" s="59"/>
      <c r="P188" s="59"/>
      <c r="Q188" s="59"/>
      <c r="R188" s="59"/>
      <c r="S188" s="59"/>
      <c r="T188" s="59"/>
      <c r="U188" s="59"/>
      <c r="V188" s="59"/>
      <c r="W188" s="59"/>
      <c r="X188" s="59"/>
      <c r="Y188" s="59"/>
      <c r="Z188" s="59"/>
      <c r="AA188" s="59"/>
      <c r="AB188" s="24"/>
      <c r="AC188" s="24"/>
      <c r="AD188" s="24"/>
      <c r="AE188" s="24"/>
      <c r="AF188" s="24"/>
      <c r="AG188" s="24"/>
      <c r="AH188" s="24"/>
      <c r="AI188" s="24"/>
    </row>
    <row r="189" spans="1:35">
      <c r="A189" s="292"/>
      <c r="B189" s="1177" t="s">
        <v>175</v>
      </c>
      <c r="C189" s="1177"/>
      <c r="D189" s="1177"/>
      <c r="E189" s="1177"/>
      <c r="F189" s="1177"/>
      <c r="G189" s="1177"/>
      <c r="H189" s="1177"/>
      <c r="I189" s="1177"/>
      <c r="J189" s="1177"/>
      <c r="K189" s="307"/>
      <c r="L189" s="59"/>
      <c r="M189" s="59"/>
      <c r="N189" s="59"/>
      <c r="O189" s="59"/>
      <c r="P189" s="59"/>
      <c r="Q189" s="59"/>
      <c r="R189" s="59"/>
      <c r="S189" s="59"/>
      <c r="T189" s="59"/>
      <c r="U189" s="59"/>
      <c r="V189" s="59"/>
      <c r="W189" s="59"/>
      <c r="X189" s="59"/>
      <c r="Y189" s="59"/>
      <c r="Z189" s="59"/>
      <c r="AA189" s="59"/>
      <c r="AB189" s="24"/>
      <c r="AC189" s="24"/>
      <c r="AD189" s="24"/>
      <c r="AE189" s="24"/>
      <c r="AF189" s="24"/>
      <c r="AG189" s="24"/>
      <c r="AH189" s="24"/>
      <c r="AI189" s="24"/>
    </row>
    <row r="190" spans="1:35" s="10" customFormat="1" ht="18.75">
      <c r="A190" s="292"/>
      <c r="B190" s="1177" t="s">
        <v>176</v>
      </c>
      <c r="C190" s="1177"/>
      <c r="D190" s="1177"/>
      <c r="E190" s="1177"/>
      <c r="F190" s="1177"/>
      <c r="G190" s="1177"/>
      <c r="H190" s="1177"/>
      <c r="I190" s="1177"/>
      <c r="J190" s="1177"/>
      <c r="K190" s="307"/>
      <c r="L190" s="248"/>
      <c r="M190" s="248"/>
      <c r="N190" s="248"/>
      <c r="O190" s="248"/>
      <c r="P190" s="248"/>
      <c r="Q190" s="248"/>
      <c r="R190" s="248"/>
      <c r="S190" s="248"/>
      <c r="T190" s="248"/>
      <c r="U190" s="248"/>
      <c r="V190" s="248"/>
      <c r="W190" s="248"/>
      <c r="X190" s="248"/>
      <c r="Y190" s="248"/>
      <c r="Z190" s="248"/>
      <c r="AA190" s="248"/>
      <c r="AB190" s="25"/>
      <c r="AC190" s="25"/>
      <c r="AD190" s="25"/>
      <c r="AE190" s="25"/>
      <c r="AF190" s="25"/>
      <c r="AG190" s="25"/>
      <c r="AH190" s="25"/>
      <c r="AI190" s="25"/>
    </row>
    <row r="191" spans="1:35">
      <c r="A191" s="292"/>
      <c r="B191" s="1174" t="s">
        <v>177</v>
      </c>
      <c r="C191" s="1174"/>
      <c r="D191" s="1174"/>
      <c r="E191" s="1174"/>
      <c r="F191" s="1174"/>
      <c r="G191" s="1174"/>
      <c r="H191" s="1174"/>
      <c r="I191" s="1174"/>
      <c r="J191" s="1174"/>
      <c r="K191" s="307"/>
      <c r="L191" s="59"/>
      <c r="M191" s="59"/>
      <c r="N191" s="59"/>
      <c r="O191" s="59"/>
      <c r="P191" s="59"/>
      <c r="Q191" s="59"/>
      <c r="R191" s="59"/>
      <c r="S191" s="59"/>
      <c r="T191" s="59"/>
      <c r="U191" s="59"/>
      <c r="V191" s="59"/>
      <c r="W191" s="59"/>
      <c r="X191" s="59"/>
      <c r="Y191" s="59"/>
      <c r="Z191" s="59"/>
      <c r="AA191" s="59"/>
      <c r="AB191" s="24"/>
      <c r="AC191" s="24"/>
      <c r="AD191" s="24"/>
      <c r="AE191" s="24"/>
      <c r="AF191" s="24"/>
      <c r="AG191" s="24"/>
      <c r="AH191" s="24"/>
      <c r="AI191" s="24"/>
    </row>
    <row r="192" spans="1:35" s="10" customFormat="1" ht="18.75">
      <c r="A192" s="299">
        <v>17</v>
      </c>
      <c r="B192" s="1176" t="s">
        <v>180</v>
      </c>
      <c r="C192" s="1176"/>
      <c r="D192" s="1176"/>
      <c r="E192" s="1176"/>
      <c r="F192" s="1176"/>
      <c r="G192" s="1176"/>
      <c r="H192" s="1176"/>
      <c r="I192" s="1176"/>
      <c r="J192" s="1176"/>
      <c r="K192" s="308"/>
      <c r="L192" s="248"/>
      <c r="M192" s="248"/>
      <c r="N192" s="248"/>
      <c r="O192" s="248"/>
      <c r="P192" s="248"/>
      <c r="Q192" s="248"/>
      <c r="R192" s="248"/>
      <c r="S192" s="248"/>
      <c r="T192" s="248"/>
      <c r="U192" s="248"/>
      <c r="V192" s="248"/>
      <c r="W192" s="248"/>
      <c r="X192" s="248"/>
      <c r="Y192" s="248"/>
      <c r="Z192" s="248"/>
      <c r="AA192" s="248"/>
      <c r="AB192" s="25"/>
      <c r="AC192" s="25"/>
      <c r="AD192" s="25"/>
      <c r="AE192" s="25"/>
      <c r="AF192" s="25"/>
      <c r="AG192" s="25"/>
      <c r="AH192" s="25"/>
      <c r="AI192" s="25"/>
    </row>
    <row r="193" spans="1:35">
      <c r="A193" s="292"/>
      <c r="B193" s="1174" t="s">
        <v>206</v>
      </c>
      <c r="C193" s="1174"/>
      <c r="D193" s="1174"/>
      <c r="E193" s="1174"/>
      <c r="F193" s="1174"/>
      <c r="G193" s="1174"/>
      <c r="H193" s="1174"/>
      <c r="I193" s="1174"/>
      <c r="J193" s="1174"/>
      <c r="K193" s="307"/>
      <c r="L193" s="59"/>
      <c r="M193" s="59"/>
      <c r="N193" s="59"/>
      <c r="O193" s="59"/>
      <c r="P193" s="59"/>
      <c r="Q193" s="59"/>
      <c r="R193" s="59"/>
      <c r="S193" s="59"/>
      <c r="T193" s="59"/>
      <c r="U193" s="59"/>
      <c r="V193" s="59"/>
      <c r="W193" s="59"/>
      <c r="X193" s="59"/>
      <c r="Y193" s="59"/>
      <c r="Z193" s="59"/>
      <c r="AA193" s="59"/>
      <c r="AB193" s="24"/>
      <c r="AC193" s="24"/>
      <c r="AD193" s="24"/>
      <c r="AE193" s="24"/>
      <c r="AF193" s="24"/>
      <c r="AG193" s="24"/>
      <c r="AH193" s="24"/>
      <c r="AI193" s="24"/>
    </row>
    <row r="194" spans="1:35" ht="18.75">
      <c r="A194" s="299">
        <v>18</v>
      </c>
      <c r="B194" s="1176" t="s">
        <v>181</v>
      </c>
      <c r="C194" s="1176"/>
      <c r="D194" s="1176"/>
      <c r="E194" s="1176"/>
      <c r="F194" s="1176"/>
      <c r="G194" s="1176"/>
      <c r="H194" s="1176"/>
      <c r="I194" s="1176"/>
      <c r="J194" s="1176"/>
      <c r="K194" s="308"/>
      <c r="L194" s="59"/>
      <c r="M194" s="59"/>
      <c r="N194" s="59"/>
      <c r="O194" s="59"/>
      <c r="P194" s="59"/>
      <c r="Q194" s="59"/>
      <c r="R194" s="59"/>
      <c r="S194" s="59"/>
      <c r="T194" s="59"/>
      <c r="U194" s="59"/>
      <c r="V194" s="59"/>
      <c r="W194" s="59"/>
      <c r="X194" s="59"/>
      <c r="Y194" s="59"/>
      <c r="Z194" s="59"/>
      <c r="AA194" s="59"/>
      <c r="AB194" s="24"/>
      <c r="AC194" s="24"/>
      <c r="AD194" s="24"/>
      <c r="AE194" s="24"/>
      <c r="AF194" s="24"/>
      <c r="AG194" s="24"/>
      <c r="AH194" s="24"/>
      <c r="AI194" s="24"/>
    </row>
    <row r="195" spans="1:35">
      <c r="A195" s="292"/>
      <c r="B195" s="1174" t="s">
        <v>182</v>
      </c>
      <c r="C195" s="1174"/>
      <c r="D195" s="1174"/>
      <c r="E195" s="1174"/>
      <c r="F195" s="1174"/>
      <c r="G195" s="1174"/>
      <c r="H195" s="1174"/>
      <c r="I195" s="1174"/>
      <c r="J195" s="1174"/>
      <c r="K195" s="307"/>
      <c r="L195" s="59"/>
      <c r="M195" s="59"/>
      <c r="N195" s="59"/>
      <c r="O195" s="59"/>
      <c r="P195" s="59"/>
      <c r="Q195" s="59"/>
      <c r="R195" s="59"/>
      <c r="S195" s="59"/>
      <c r="T195" s="59"/>
      <c r="U195" s="59"/>
      <c r="V195" s="59"/>
      <c r="W195" s="59"/>
      <c r="X195" s="59"/>
      <c r="Y195" s="59"/>
      <c r="Z195" s="59"/>
      <c r="AA195" s="59"/>
      <c r="AB195" s="24"/>
      <c r="AC195" s="24"/>
      <c r="AD195" s="24"/>
      <c r="AE195" s="24"/>
      <c r="AF195" s="24"/>
      <c r="AG195" s="24"/>
      <c r="AH195" s="24"/>
      <c r="AI195" s="24"/>
    </row>
    <row r="196" spans="1:35">
      <c r="A196" s="292"/>
      <c r="B196" s="1174" t="s">
        <v>183</v>
      </c>
      <c r="C196" s="1174"/>
      <c r="D196" s="1174"/>
      <c r="E196" s="1174"/>
      <c r="F196" s="1174"/>
      <c r="G196" s="1174"/>
      <c r="H196" s="1174"/>
      <c r="I196" s="1174"/>
      <c r="J196" s="1174"/>
      <c r="K196" s="307"/>
      <c r="L196" s="59"/>
      <c r="M196" s="59"/>
      <c r="N196" s="59"/>
      <c r="O196" s="59"/>
      <c r="P196" s="59"/>
      <c r="Q196" s="59"/>
      <c r="R196" s="59"/>
      <c r="S196" s="59"/>
      <c r="T196" s="59"/>
      <c r="U196" s="59"/>
      <c r="V196" s="59"/>
      <c r="W196" s="59"/>
      <c r="X196" s="59"/>
      <c r="Y196" s="59"/>
      <c r="Z196" s="59"/>
      <c r="AA196" s="59"/>
      <c r="AB196" s="24"/>
      <c r="AC196" s="24"/>
      <c r="AD196" s="24"/>
      <c r="AE196" s="24"/>
      <c r="AF196" s="24"/>
      <c r="AG196" s="24"/>
      <c r="AH196" s="24"/>
      <c r="AI196" s="24"/>
    </row>
    <row r="197" spans="1:35">
      <c r="A197" s="292"/>
      <c r="B197" s="1174" t="s">
        <v>184</v>
      </c>
      <c r="C197" s="1174"/>
      <c r="D197" s="1174"/>
      <c r="E197" s="1174"/>
      <c r="F197" s="1174"/>
      <c r="G197" s="1174"/>
      <c r="H197" s="1174"/>
      <c r="I197" s="1174"/>
      <c r="J197" s="1174"/>
      <c r="K197" s="307"/>
      <c r="L197" s="59"/>
      <c r="M197" s="59"/>
      <c r="N197" s="59"/>
      <c r="O197" s="59"/>
      <c r="P197" s="59"/>
      <c r="Q197" s="59"/>
      <c r="R197" s="59"/>
      <c r="S197" s="59"/>
      <c r="T197" s="59"/>
      <c r="U197" s="59"/>
      <c r="V197" s="59"/>
      <c r="W197" s="59"/>
      <c r="X197" s="59"/>
      <c r="Y197" s="59"/>
      <c r="Z197" s="59"/>
      <c r="AA197" s="59"/>
      <c r="AB197" s="24"/>
      <c r="AC197" s="24"/>
      <c r="AD197" s="24"/>
      <c r="AE197" s="24"/>
      <c r="AF197" s="24"/>
      <c r="AG197" s="24"/>
      <c r="AH197" s="24"/>
      <c r="AI197" s="24"/>
    </row>
    <row r="198" spans="1:35">
      <c r="A198" s="292"/>
      <c r="B198" s="1174" t="s">
        <v>185</v>
      </c>
      <c r="C198" s="1174"/>
      <c r="D198" s="1174"/>
      <c r="E198" s="1174"/>
      <c r="F198" s="1174"/>
      <c r="G198" s="1174"/>
      <c r="H198" s="1174"/>
      <c r="I198" s="1174"/>
      <c r="J198" s="1174"/>
      <c r="K198" s="307"/>
      <c r="L198" s="59"/>
      <c r="M198" s="59"/>
      <c r="N198" s="59"/>
      <c r="O198" s="59"/>
      <c r="P198" s="59"/>
      <c r="Q198" s="59"/>
      <c r="R198" s="59"/>
      <c r="S198" s="59"/>
      <c r="T198" s="59"/>
      <c r="U198" s="59"/>
      <c r="V198" s="59"/>
      <c r="W198" s="59"/>
      <c r="X198" s="59"/>
      <c r="Y198" s="59"/>
      <c r="Z198" s="59"/>
      <c r="AA198" s="59"/>
      <c r="AB198" s="24"/>
      <c r="AC198" s="24"/>
      <c r="AD198" s="24"/>
      <c r="AE198" s="24"/>
      <c r="AF198" s="24"/>
      <c r="AG198" s="24"/>
      <c r="AH198" s="24"/>
      <c r="AI198" s="24"/>
    </row>
    <row r="199" spans="1:35" s="10" customFormat="1" ht="18.75">
      <c r="A199" s="292"/>
      <c r="B199" s="1174" t="s">
        <v>186</v>
      </c>
      <c r="C199" s="1174"/>
      <c r="D199" s="1174"/>
      <c r="E199" s="1174"/>
      <c r="F199" s="1174"/>
      <c r="G199" s="1174"/>
      <c r="H199" s="1174"/>
      <c r="I199" s="1174"/>
      <c r="J199" s="1174"/>
      <c r="K199" s="307"/>
      <c r="L199" s="248"/>
      <c r="M199" s="248"/>
      <c r="N199" s="248"/>
      <c r="O199" s="248"/>
      <c r="P199" s="248"/>
      <c r="Q199" s="248"/>
      <c r="R199" s="248"/>
      <c r="S199" s="248"/>
      <c r="T199" s="248"/>
      <c r="U199" s="248"/>
      <c r="V199" s="248"/>
      <c r="W199" s="248"/>
      <c r="X199" s="248"/>
      <c r="Y199" s="248"/>
      <c r="Z199" s="248"/>
      <c r="AA199" s="248"/>
      <c r="AB199" s="25"/>
      <c r="AC199" s="25"/>
      <c r="AD199" s="25"/>
      <c r="AE199" s="25"/>
      <c r="AF199" s="25"/>
      <c r="AG199" s="25"/>
      <c r="AH199" s="25"/>
      <c r="AI199" s="25"/>
    </row>
    <row r="200" spans="1:35">
      <c r="A200" s="292"/>
      <c r="B200" s="1174" t="s">
        <v>187</v>
      </c>
      <c r="C200" s="1174"/>
      <c r="D200" s="1174"/>
      <c r="E200" s="1174"/>
      <c r="F200" s="1174"/>
      <c r="G200" s="1174"/>
      <c r="H200" s="1174"/>
      <c r="I200" s="1174"/>
      <c r="J200" s="1174"/>
      <c r="K200" s="307"/>
      <c r="L200" s="59"/>
      <c r="M200" s="59"/>
      <c r="N200" s="59"/>
      <c r="O200" s="59"/>
      <c r="P200" s="59"/>
      <c r="Q200" s="59"/>
      <c r="R200" s="59"/>
      <c r="S200" s="59"/>
      <c r="T200" s="59"/>
      <c r="U200" s="59"/>
      <c r="V200" s="59"/>
      <c r="W200" s="59"/>
      <c r="X200" s="59"/>
      <c r="Y200" s="59"/>
      <c r="Z200" s="59"/>
      <c r="AA200" s="59"/>
      <c r="AB200" s="24"/>
      <c r="AC200" s="24"/>
      <c r="AD200" s="24"/>
      <c r="AE200" s="24"/>
      <c r="AF200" s="24"/>
      <c r="AG200" s="24"/>
      <c r="AH200" s="24"/>
      <c r="AI200" s="24"/>
    </row>
    <row r="201" spans="1:35" ht="18.75">
      <c r="A201" s="299">
        <v>19</v>
      </c>
      <c r="B201" s="1176" t="s">
        <v>188</v>
      </c>
      <c r="C201" s="1176"/>
      <c r="D201" s="1176"/>
      <c r="E201" s="1176"/>
      <c r="F201" s="1176"/>
      <c r="G201" s="1176"/>
      <c r="H201" s="1176"/>
      <c r="I201" s="1176"/>
      <c r="J201" s="1176"/>
      <c r="K201" s="308"/>
      <c r="L201" s="59"/>
      <c r="M201" s="59"/>
      <c r="N201" s="59"/>
      <c r="O201" s="59"/>
      <c r="P201" s="59"/>
      <c r="Q201" s="59"/>
      <c r="R201" s="59"/>
      <c r="S201" s="59"/>
      <c r="T201" s="59"/>
      <c r="U201" s="59"/>
      <c r="V201" s="59"/>
      <c r="W201" s="59"/>
      <c r="X201" s="59"/>
      <c r="Y201" s="59"/>
      <c r="Z201" s="59"/>
      <c r="AA201" s="59"/>
      <c r="AB201" s="24"/>
      <c r="AC201" s="24"/>
      <c r="AD201" s="24"/>
      <c r="AE201" s="24"/>
      <c r="AF201" s="24"/>
      <c r="AG201" s="24"/>
      <c r="AH201" s="24"/>
      <c r="AI201" s="24"/>
    </row>
    <row r="202" spans="1:35">
      <c r="A202" s="292"/>
      <c r="B202" s="1174" t="s">
        <v>189</v>
      </c>
      <c r="C202" s="1174"/>
      <c r="D202" s="1174"/>
      <c r="E202" s="1174"/>
      <c r="F202" s="1174"/>
      <c r="G202" s="1174"/>
      <c r="H202" s="1174"/>
      <c r="I202" s="1174"/>
      <c r="J202" s="1174"/>
      <c r="K202" s="307"/>
      <c r="L202" s="59"/>
      <c r="M202" s="59"/>
      <c r="N202" s="59"/>
      <c r="O202" s="59"/>
      <c r="P202" s="59"/>
      <c r="Q202" s="59"/>
      <c r="R202" s="59"/>
      <c r="S202" s="59"/>
      <c r="T202" s="59"/>
      <c r="U202" s="59"/>
      <c r="V202" s="59"/>
      <c r="W202" s="59"/>
      <c r="X202" s="59"/>
      <c r="Y202" s="59"/>
      <c r="Z202" s="59"/>
      <c r="AA202" s="59"/>
      <c r="AB202" s="24"/>
      <c r="AC202" s="24"/>
      <c r="AD202" s="24"/>
      <c r="AE202" s="24"/>
      <c r="AF202" s="24"/>
      <c r="AG202" s="24"/>
      <c r="AH202" s="24"/>
      <c r="AI202" s="24"/>
    </row>
    <row r="203" spans="1:35">
      <c r="A203" s="292"/>
      <c r="B203" s="1174" t="s">
        <v>190</v>
      </c>
      <c r="C203" s="1174"/>
      <c r="D203" s="1174"/>
      <c r="E203" s="1174"/>
      <c r="F203" s="1174"/>
      <c r="G203" s="1174"/>
      <c r="H203" s="1174"/>
      <c r="I203" s="1174"/>
      <c r="J203" s="1174"/>
      <c r="K203" s="307"/>
      <c r="L203" s="59"/>
      <c r="M203" s="59"/>
      <c r="N203" s="59"/>
      <c r="O203" s="59"/>
      <c r="P203" s="59"/>
      <c r="Q203" s="59"/>
      <c r="R203" s="59"/>
      <c r="S203" s="59"/>
      <c r="T203" s="59"/>
      <c r="U203" s="59"/>
      <c r="V203" s="59"/>
      <c r="W203" s="59"/>
      <c r="X203" s="59"/>
      <c r="Y203" s="59"/>
      <c r="Z203" s="59"/>
      <c r="AA203" s="59"/>
      <c r="AB203" s="24"/>
      <c r="AC203" s="24"/>
      <c r="AD203" s="24"/>
      <c r="AE203" s="24"/>
      <c r="AF203" s="24"/>
      <c r="AG203" s="24"/>
      <c r="AH203" s="24"/>
      <c r="AI203" s="24"/>
    </row>
    <row r="204" spans="1:35">
      <c r="A204" s="292"/>
      <c r="B204" s="1174" t="s">
        <v>191</v>
      </c>
      <c r="C204" s="1174"/>
      <c r="D204" s="1174"/>
      <c r="E204" s="1174"/>
      <c r="F204" s="1174"/>
      <c r="G204" s="1174"/>
      <c r="H204" s="1174"/>
      <c r="I204" s="1174"/>
      <c r="J204" s="1174"/>
      <c r="K204" s="307"/>
      <c r="L204" s="59"/>
      <c r="M204" s="59"/>
      <c r="N204" s="59"/>
      <c r="O204" s="59"/>
      <c r="P204" s="59"/>
      <c r="Q204" s="59"/>
      <c r="R204" s="59"/>
      <c r="S204" s="59"/>
      <c r="T204" s="59"/>
      <c r="U204" s="59"/>
      <c r="V204" s="59"/>
      <c r="W204" s="59"/>
      <c r="X204" s="59"/>
      <c r="Y204" s="59"/>
      <c r="Z204" s="59"/>
      <c r="AA204" s="59"/>
      <c r="AB204" s="24"/>
      <c r="AC204" s="24"/>
      <c r="AD204" s="24"/>
      <c r="AE204" s="24"/>
      <c r="AF204" s="24"/>
      <c r="AG204" s="24"/>
      <c r="AH204" s="24"/>
      <c r="AI204" s="24"/>
    </row>
    <row r="205" spans="1:35" ht="15" customHeight="1">
      <c r="A205" s="292"/>
      <c r="B205" s="1174" t="s">
        <v>192</v>
      </c>
      <c r="C205" s="1174"/>
      <c r="D205" s="1174"/>
      <c r="E205" s="1174"/>
      <c r="F205" s="1174"/>
      <c r="G205" s="1174"/>
      <c r="H205" s="1174"/>
      <c r="I205" s="1174"/>
      <c r="J205" s="1174"/>
      <c r="K205" s="307"/>
      <c r="L205" s="59"/>
      <c r="M205" s="59"/>
      <c r="N205" s="59"/>
      <c r="O205" s="59"/>
      <c r="P205" s="59"/>
      <c r="Q205" s="59"/>
      <c r="R205" s="59"/>
      <c r="S205" s="59"/>
      <c r="T205" s="59"/>
      <c r="U205" s="59"/>
      <c r="V205" s="59"/>
      <c r="W205" s="59"/>
      <c r="X205" s="59"/>
      <c r="Y205" s="59"/>
      <c r="Z205" s="59"/>
      <c r="AA205" s="59"/>
      <c r="AB205" s="24"/>
      <c r="AC205" s="24"/>
      <c r="AD205" s="24"/>
      <c r="AE205" s="24"/>
      <c r="AF205" s="24"/>
      <c r="AG205" s="24"/>
      <c r="AH205" s="24"/>
      <c r="AI205" s="24"/>
    </row>
    <row r="206" spans="1:35" ht="18.75">
      <c r="A206" s="301">
        <v>20</v>
      </c>
      <c r="B206" s="301" t="s">
        <v>820</v>
      </c>
      <c r="C206" s="301"/>
      <c r="D206" s="301"/>
      <c r="E206" s="301"/>
      <c r="F206" s="301"/>
      <c r="G206" s="301"/>
      <c r="H206" s="301"/>
      <c r="I206" s="301"/>
      <c r="J206" s="300"/>
      <c r="K206" s="307"/>
      <c r="L206" s="59"/>
      <c r="M206" s="59"/>
      <c r="N206" s="59"/>
      <c r="O206" s="59"/>
      <c r="P206" s="59"/>
      <c r="Q206" s="59"/>
      <c r="R206" s="59"/>
      <c r="S206" s="59"/>
      <c r="T206" s="59"/>
      <c r="U206" s="59"/>
      <c r="V206" s="59"/>
      <c r="W206" s="59"/>
      <c r="X206" s="59"/>
      <c r="Y206" s="59"/>
      <c r="Z206" s="59"/>
      <c r="AA206" s="59"/>
      <c r="AB206" s="24"/>
      <c r="AC206" s="24"/>
      <c r="AD206" s="24"/>
      <c r="AE206" s="24"/>
      <c r="AF206" s="24"/>
      <c r="AG206" s="24"/>
      <c r="AH206" s="24"/>
      <c r="AI206" s="24"/>
    </row>
    <row r="207" spans="1:35">
      <c r="A207" s="292"/>
      <c r="B207" s="1177" t="s">
        <v>740</v>
      </c>
      <c r="C207" s="1177"/>
      <c r="D207" s="1177"/>
      <c r="E207" s="1177"/>
      <c r="F207" s="1177"/>
      <c r="G207" s="1177"/>
      <c r="H207" s="1177"/>
      <c r="I207" s="1177"/>
      <c r="J207" s="1177"/>
      <c r="K207" s="307"/>
      <c r="L207" s="59"/>
      <c r="M207" s="59"/>
      <c r="N207" s="59"/>
      <c r="O207" s="59"/>
      <c r="P207" s="59"/>
      <c r="Q207" s="59"/>
      <c r="R207" s="59"/>
      <c r="S207" s="59"/>
      <c r="T207" s="59"/>
      <c r="U207" s="59"/>
      <c r="V207" s="59"/>
      <c r="W207" s="59"/>
      <c r="X207" s="59"/>
      <c r="Y207" s="59"/>
      <c r="Z207" s="59"/>
      <c r="AA207" s="59"/>
      <c r="AB207" s="24"/>
      <c r="AC207" s="24"/>
      <c r="AD207" s="24"/>
      <c r="AE207" s="24"/>
      <c r="AF207" s="24"/>
      <c r="AG207" s="24"/>
      <c r="AH207" s="24"/>
      <c r="AI207" s="24"/>
    </row>
    <row r="208" spans="1:35">
      <c r="A208" s="292"/>
      <c r="B208" s="1177" t="s">
        <v>741</v>
      </c>
      <c r="C208" s="1177"/>
      <c r="D208" s="1177"/>
      <c r="E208" s="1177"/>
      <c r="F208" s="1177"/>
      <c r="G208" s="1177"/>
      <c r="H208" s="1177"/>
      <c r="I208" s="1177"/>
      <c r="J208" s="1177"/>
      <c r="K208" s="307"/>
      <c r="L208" s="59"/>
      <c r="M208" s="59"/>
      <c r="N208" s="59"/>
      <c r="O208" s="59"/>
      <c r="P208" s="59"/>
      <c r="Q208" s="59"/>
      <c r="R208" s="59"/>
      <c r="S208" s="59"/>
      <c r="T208" s="59"/>
      <c r="U208" s="59"/>
      <c r="V208" s="59"/>
      <c r="W208" s="59"/>
      <c r="X208" s="59"/>
      <c r="Y208" s="59"/>
      <c r="Z208" s="59"/>
      <c r="AA208" s="59"/>
      <c r="AB208" s="24"/>
      <c r="AC208" s="24"/>
      <c r="AD208" s="24"/>
      <c r="AE208" s="24"/>
      <c r="AF208" s="24"/>
      <c r="AG208" s="24"/>
      <c r="AH208" s="24"/>
      <c r="AI208" s="24"/>
    </row>
    <row r="209" spans="1:35">
      <c r="A209" s="292"/>
      <c r="B209" s="1177" t="s">
        <v>742</v>
      </c>
      <c r="C209" s="1177"/>
      <c r="D209" s="1177"/>
      <c r="E209" s="1177"/>
      <c r="F209" s="1177"/>
      <c r="G209" s="1177"/>
      <c r="H209" s="1177"/>
      <c r="I209" s="1177"/>
      <c r="J209" s="1177"/>
      <c r="K209" s="307"/>
      <c r="L209" s="59"/>
      <c r="M209" s="59"/>
      <c r="N209" s="59"/>
      <c r="O209" s="59"/>
      <c r="P209" s="59"/>
      <c r="Q209" s="59"/>
      <c r="R209" s="59"/>
      <c r="S209" s="59"/>
      <c r="T209" s="59"/>
      <c r="U209" s="59"/>
      <c r="V209" s="59"/>
      <c r="W209" s="59"/>
      <c r="X209" s="59"/>
      <c r="Y209" s="59"/>
      <c r="Z209" s="59"/>
      <c r="AA209" s="59"/>
      <c r="AB209" s="24"/>
      <c r="AC209" s="24"/>
      <c r="AD209" s="24"/>
      <c r="AE209" s="24"/>
      <c r="AF209" s="24"/>
      <c r="AG209" s="24"/>
      <c r="AH209" s="24"/>
      <c r="AI209" s="24"/>
    </row>
    <row r="210" spans="1:35">
      <c r="A210" s="291"/>
      <c r="B210" s="867"/>
      <c r="C210" s="867"/>
      <c r="D210" s="867"/>
      <c r="E210" s="867"/>
      <c r="F210" s="867"/>
      <c r="G210" s="867"/>
      <c r="H210" s="867"/>
      <c r="I210" s="867"/>
      <c r="J210" s="867"/>
      <c r="K210" s="307"/>
      <c r="L210" s="59"/>
      <c r="M210" s="59"/>
      <c r="N210" s="59"/>
      <c r="O210" s="59"/>
      <c r="P210" s="59"/>
      <c r="Q210" s="59"/>
      <c r="R210" s="59"/>
      <c r="S210" s="59"/>
      <c r="T210" s="59"/>
      <c r="U210" s="59"/>
      <c r="V210" s="59"/>
      <c r="W210" s="59"/>
      <c r="X210" s="59"/>
      <c r="Y210" s="59"/>
      <c r="Z210" s="59"/>
      <c r="AA210" s="59"/>
      <c r="AB210" s="24"/>
      <c r="AC210" s="24"/>
      <c r="AD210" s="24"/>
      <c r="AE210" s="24"/>
      <c r="AF210" s="24"/>
      <c r="AG210" s="24"/>
      <c r="AH210" s="24"/>
      <c r="AI210" s="24"/>
    </row>
    <row r="211" spans="1:35" ht="8.25" customHeight="1">
      <c r="A211" s="309"/>
      <c r="B211" s="1191"/>
      <c r="C211" s="1191"/>
      <c r="D211" s="1191"/>
      <c r="E211" s="1191"/>
      <c r="F211" s="1191"/>
      <c r="G211" s="1191"/>
      <c r="H211" s="1191"/>
      <c r="I211" s="1191"/>
      <c r="J211" s="1191"/>
      <c r="K211" s="307"/>
      <c r="L211" s="59"/>
      <c r="M211" s="59"/>
      <c r="N211" s="59"/>
      <c r="O211" s="59"/>
      <c r="P211" s="59"/>
      <c r="Q211" s="59"/>
      <c r="R211" s="59"/>
      <c r="S211" s="59"/>
      <c r="T211" s="59"/>
      <c r="U211" s="59"/>
      <c r="V211" s="59"/>
      <c r="W211" s="59"/>
      <c r="X211" s="59"/>
      <c r="Y211" s="59"/>
      <c r="Z211" s="59"/>
      <c r="AA211" s="59"/>
      <c r="AB211" s="24"/>
      <c r="AC211" s="24"/>
      <c r="AD211" s="24"/>
      <c r="AE211" s="24"/>
      <c r="AF211" s="24"/>
      <c r="AG211" s="24"/>
      <c r="AH211" s="24"/>
      <c r="AI211" s="24"/>
    </row>
    <row r="212" spans="1:35">
      <c r="A212" s="290"/>
      <c r="B212" s="1192"/>
      <c r="C212" s="1192"/>
      <c r="D212" s="1192"/>
      <c r="E212" s="1192"/>
      <c r="F212" s="1192"/>
      <c r="G212" s="1192"/>
      <c r="H212" s="1192"/>
      <c r="I212" s="1192"/>
      <c r="J212" s="1192"/>
      <c r="K212" s="59"/>
      <c r="L212" s="59"/>
      <c r="M212" s="59"/>
      <c r="N212" s="59"/>
      <c r="O212" s="59"/>
      <c r="P212" s="59"/>
      <c r="Q212" s="59"/>
      <c r="R212" s="59"/>
      <c r="S212" s="59"/>
      <c r="T212" s="59"/>
      <c r="U212" s="59"/>
      <c r="V212" s="59"/>
      <c r="W212" s="59"/>
      <c r="X212" s="59"/>
      <c r="Y212" s="59"/>
      <c r="Z212" s="59"/>
      <c r="AA212" s="59"/>
      <c r="AB212" s="24"/>
      <c r="AC212" s="24"/>
      <c r="AD212" s="24"/>
      <c r="AE212" s="24"/>
      <c r="AF212" s="24"/>
      <c r="AG212" s="24"/>
      <c r="AH212" s="24"/>
      <c r="AI212" s="24"/>
    </row>
    <row r="213" spans="1:35">
      <c r="A213" s="245"/>
      <c r="B213" s="1192"/>
      <c r="C213" s="1192"/>
      <c r="D213" s="1192"/>
      <c r="E213" s="1192"/>
      <c r="F213" s="1192"/>
      <c r="G213" s="1192"/>
      <c r="H213" s="1192"/>
      <c r="I213" s="1192"/>
      <c r="J213" s="1192"/>
      <c r="K213" s="59"/>
      <c r="L213" s="59"/>
      <c r="M213" s="59"/>
      <c r="N213" s="59"/>
      <c r="O213" s="59"/>
      <c r="P213" s="59"/>
      <c r="Q213" s="59"/>
      <c r="R213" s="59"/>
      <c r="S213" s="59"/>
      <c r="T213" s="59"/>
      <c r="U213" s="59"/>
      <c r="V213" s="59"/>
      <c r="W213" s="59"/>
      <c r="X213" s="59"/>
      <c r="Y213" s="59"/>
      <c r="Z213" s="59"/>
      <c r="AA213" s="59"/>
      <c r="AB213" s="24"/>
      <c r="AC213" s="24"/>
      <c r="AD213" s="24"/>
      <c r="AE213" s="24"/>
      <c r="AF213" s="24"/>
      <c r="AG213" s="24"/>
      <c r="AH213" s="24"/>
      <c r="AI213" s="24"/>
    </row>
    <row r="214" spans="1:35">
      <c r="A214" s="245"/>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24"/>
      <c r="AC214" s="24"/>
      <c r="AD214" s="24"/>
      <c r="AE214" s="24"/>
      <c r="AF214" s="24"/>
      <c r="AG214" s="24"/>
      <c r="AH214" s="24"/>
      <c r="AI214" s="24"/>
    </row>
    <row r="215" spans="1:35">
      <c r="A215" s="245"/>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24"/>
      <c r="AC215" s="24"/>
      <c r="AD215" s="24"/>
      <c r="AE215" s="24"/>
      <c r="AF215" s="24"/>
      <c r="AG215" s="24"/>
      <c r="AH215" s="24"/>
      <c r="AI215" s="24"/>
    </row>
    <row r="216" spans="1:35">
      <c r="A216" s="245"/>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24"/>
      <c r="AC216" s="24"/>
      <c r="AD216" s="24"/>
      <c r="AE216" s="24"/>
      <c r="AF216" s="24"/>
      <c r="AG216" s="24"/>
      <c r="AH216" s="24"/>
      <c r="AI216" s="24"/>
    </row>
    <row r="217" spans="1:35">
      <c r="A217" s="245"/>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24"/>
      <c r="AC217" s="24"/>
      <c r="AD217" s="24"/>
      <c r="AE217" s="24"/>
      <c r="AF217" s="24"/>
      <c r="AG217" s="24"/>
      <c r="AH217" s="24"/>
      <c r="AI217" s="24"/>
    </row>
    <row r="218" spans="1:35">
      <c r="A218" s="245"/>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24"/>
      <c r="AC218" s="24"/>
      <c r="AD218" s="24"/>
      <c r="AE218" s="24"/>
      <c r="AF218" s="24"/>
      <c r="AG218" s="24"/>
      <c r="AH218" s="24"/>
      <c r="AI218" s="24"/>
    </row>
    <row r="219" spans="1:35">
      <c r="A219" s="245"/>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24"/>
      <c r="AC219" s="24"/>
      <c r="AD219" s="24"/>
      <c r="AE219" s="24"/>
      <c r="AF219" s="24"/>
      <c r="AG219" s="24"/>
      <c r="AH219" s="24"/>
      <c r="AI219" s="24"/>
    </row>
    <row r="220" spans="1:35">
      <c r="A220" s="245"/>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24"/>
      <c r="AC220" s="24"/>
      <c r="AD220" s="24"/>
      <c r="AE220" s="24"/>
      <c r="AF220" s="24"/>
      <c r="AG220" s="24"/>
      <c r="AH220" s="24"/>
      <c r="AI220" s="24"/>
    </row>
    <row r="221" spans="1:35">
      <c r="A221" s="245"/>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24"/>
      <c r="AC221" s="24"/>
      <c r="AD221" s="24"/>
      <c r="AE221" s="24"/>
      <c r="AF221" s="24"/>
      <c r="AG221" s="24"/>
      <c r="AH221" s="24"/>
      <c r="AI221" s="24"/>
    </row>
    <row r="222" spans="1:35">
      <c r="A222" s="245"/>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24"/>
      <c r="AC222" s="24"/>
      <c r="AD222" s="24"/>
      <c r="AE222" s="24"/>
      <c r="AF222" s="24"/>
      <c r="AG222" s="24"/>
      <c r="AH222" s="24"/>
      <c r="AI222" s="24"/>
    </row>
    <row r="223" spans="1:35">
      <c r="A223" s="245"/>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24"/>
      <c r="AC223" s="24"/>
      <c r="AD223" s="24"/>
      <c r="AE223" s="24"/>
      <c r="AF223" s="24"/>
      <c r="AG223" s="24"/>
      <c r="AH223" s="24"/>
      <c r="AI223" s="24"/>
    </row>
    <row r="224" spans="1:35">
      <c r="A224" s="245"/>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24"/>
      <c r="AC224" s="24"/>
      <c r="AD224" s="24"/>
      <c r="AE224" s="24"/>
      <c r="AF224" s="24"/>
      <c r="AG224" s="24"/>
      <c r="AH224" s="24"/>
      <c r="AI224" s="24"/>
    </row>
    <row r="225" spans="1:35">
      <c r="A225" s="245"/>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24"/>
      <c r="AC225" s="24"/>
      <c r="AD225" s="24"/>
      <c r="AE225" s="24"/>
      <c r="AF225" s="24"/>
      <c r="AG225" s="24"/>
      <c r="AH225" s="24"/>
      <c r="AI225" s="24"/>
    </row>
    <row r="226" spans="1:35">
      <c r="A226" s="245"/>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24"/>
      <c r="AC226" s="24"/>
      <c r="AD226" s="24"/>
      <c r="AE226" s="24"/>
      <c r="AF226" s="24"/>
      <c r="AG226" s="24"/>
      <c r="AH226" s="24"/>
      <c r="AI226" s="24"/>
    </row>
    <row r="227" spans="1:35">
      <c r="A227" s="245"/>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24"/>
      <c r="AC227" s="24"/>
      <c r="AD227" s="24"/>
      <c r="AE227" s="24"/>
      <c r="AF227" s="24"/>
      <c r="AG227" s="24"/>
      <c r="AH227" s="24"/>
      <c r="AI227" s="24"/>
    </row>
    <row r="228" spans="1:35">
      <c r="A228" s="245"/>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24"/>
      <c r="AC228" s="24"/>
      <c r="AD228" s="24"/>
      <c r="AE228" s="24"/>
      <c r="AF228" s="24"/>
      <c r="AG228" s="24"/>
      <c r="AH228" s="24"/>
      <c r="AI228" s="24"/>
    </row>
    <row r="229" spans="1:35">
      <c r="A229" s="245"/>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24"/>
      <c r="AC229" s="24"/>
      <c r="AD229" s="24"/>
      <c r="AE229" s="24"/>
      <c r="AF229" s="24"/>
      <c r="AG229" s="24"/>
      <c r="AH229" s="24"/>
      <c r="AI229" s="24"/>
    </row>
    <row r="230" spans="1:35">
      <c r="A230" s="245"/>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24"/>
      <c r="AC230" s="24"/>
      <c r="AD230" s="24"/>
      <c r="AE230" s="24"/>
      <c r="AF230" s="24"/>
      <c r="AG230" s="24"/>
      <c r="AH230" s="24"/>
      <c r="AI230" s="24"/>
    </row>
    <row r="231" spans="1:35">
      <c r="A231" s="245"/>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24"/>
      <c r="AC231" s="24"/>
      <c r="AD231" s="24"/>
      <c r="AE231" s="24"/>
      <c r="AF231" s="24"/>
      <c r="AG231" s="24"/>
      <c r="AH231" s="24"/>
      <c r="AI231" s="24"/>
    </row>
    <row r="232" spans="1:35">
      <c r="A232" s="245"/>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24"/>
      <c r="AC232" s="24"/>
      <c r="AD232" s="24"/>
      <c r="AE232" s="24"/>
      <c r="AF232" s="24"/>
      <c r="AG232" s="24"/>
      <c r="AH232" s="24"/>
      <c r="AI232" s="24"/>
    </row>
    <row r="233" spans="1:35">
      <c r="A233" s="245"/>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24"/>
      <c r="AC233" s="24"/>
      <c r="AD233" s="24"/>
      <c r="AE233" s="24"/>
      <c r="AF233" s="24"/>
      <c r="AG233" s="24"/>
      <c r="AH233" s="24"/>
      <c r="AI233" s="24"/>
    </row>
    <row r="234" spans="1:35">
      <c r="A234" s="245"/>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24"/>
      <c r="AC234" s="24"/>
      <c r="AD234" s="24"/>
      <c r="AE234" s="24"/>
      <c r="AF234" s="24"/>
      <c r="AG234" s="24"/>
      <c r="AH234" s="24"/>
      <c r="AI234" s="24"/>
    </row>
    <row r="235" spans="1:35">
      <c r="A235" s="245"/>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24"/>
      <c r="AC235" s="24"/>
      <c r="AD235" s="24"/>
      <c r="AE235" s="24"/>
      <c r="AF235" s="24"/>
      <c r="AG235" s="24"/>
      <c r="AH235" s="24"/>
      <c r="AI235" s="24"/>
    </row>
    <row r="236" spans="1:35">
      <c r="A236" s="245"/>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24"/>
      <c r="AC236" s="24"/>
      <c r="AD236" s="24"/>
      <c r="AE236" s="24"/>
      <c r="AF236" s="24"/>
      <c r="AG236" s="24"/>
      <c r="AH236" s="24"/>
      <c r="AI236" s="24"/>
    </row>
    <row r="237" spans="1:35">
      <c r="A237" s="245"/>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24"/>
      <c r="AC237" s="24"/>
      <c r="AD237" s="24"/>
      <c r="AE237" s="24"/>
      <c r="AF237" s="24"/>
      <c r="AG237" s="24"/>
      <c r="AH237" s="24"/>
      <c r="AI237" s="24"/>
    </row>
    <row r="238" spans="1:35">
      <c r="A238" s="245"/>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24"/>
      <c r="AC238" s="24"/>
      <c r="AD238" s="24"/>
      <c r="AE238" s="24"/>
      <c r="AF238" s="24"/>
      <c r="AG238" s="24"/>
      <c r="AH238" s="24"/>
      <c r="AI238" s="24"/>
    </row>
    <row r="239" spans="1:35">
      <c r="A239" s="245"/>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24"/>
      <c r="AC239" s="24"/>
      <c r="AD239" s="24"/>
      <c r="AE239" s="24"/>
      <c r="AF239" s="24"/>
      <c r="AG239" s="24"/>
      <c r="AH239" s="24"/>
      <c r="AI239" s="24"/>
    </row>
    <row r="240" spans="1:35">
      <c r="A240" s="245"/>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24"/>
      <c r="AC240" s="24"/>
      <c r="AD240" s="24"/>
      <c r="AE240" s="24"/>
      <c r="AF240" s="24"/>
      <c r="AG240" s="24"/>
      <c r="AH240" s="24"/>
      <c r="AI240" s="24"/>
    </row>
    <row r="241" spans="1:35">
      <c r="A241" s="245"/>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24"/>
      <c r="AC241" s="24"/>
      <c r="AD241" s="24"/>
      <c r="AE241" s="24"/>
      <c r="AF241" s="24"/>
      <c r="AG241" s="24"/>
      <c r="AH241" s="24"/>
      <c r="AI241" s="24"/>
    </row>
    <row r="242" spans="1:35">
      <c r="A242" s="245"/>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24"/>
      <c r="AC242" s="24"/>
      <c r="AD242" s="24"/>
      <c r="AE242" s="24"/>
      <c r="AF242" s="24"/>
      <c r="AG242" s="24"/>
      <c r="AH242" s="24"/>
      <c r="AI242" s="24"/>
    </row>
    <row r="243" spans="1:35">
      <c r="A243" s="245"/>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24"/>
      <c r="AC243" s="24"/>
      <c r="AD243" s="24"/>
      <c r="AE243" s="24"/>
      <c r="AF243" s="24"/>
      <c r="AG243" s="24"/>
      <c r="AH243" s="24"/>
      <c r="AI243" s="24"/>
    </row>
    <row r="244" spans="1:35">
      <c r="A244" s="245"/>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24"/>
      <c r="AC244" s="24"/>
      <c r="AD244" s="24"/>
      <c r="AE244" s="24"/>
      <c r="AF244" s="24"/>
      <c r="AG244" s="24"/>
      <c r="AH244" s="24"/>
      <c r="AI244" s="24"/>
    </row>
    <row r="245" spans="1:35">
      <c r="A245" s="245"/>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24"/>
      <c r="AC245" s="24"/>
      <c r="AD245" s="24"/>
      <c r="AE245" s="24"/>
      <c r="AF245" s="24"/>
      <c r="AG245" s="24"/>
      <c r="AH245" s="24"/>
      <c r="AI245" s="24"/>
    </row>
    <row r="246" spans="1:35">
      <c r="A246" s="245"/>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24"/>
      <c r="AC246" s="24"/>
      <c r="AD246" s="24"/>
      <c r="AE246" s="24"/>
      <c r="AF246" s="24"/>
      <c r="AG246" s="24"/>
      <c r="AH246" s="24"/>
      <c r="AI246" s="24"/>
    </row>
    <row r="247" spans="1:35">
      <c r="A247" s="245"/>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24"/>
      <c r="AC247" s="24"/>
      <c r="AD247" s="24"/>
      <c r="AE247" s="24"/>
      <c r="AF247" s="24"/>
      <c r="AG247" s="24"/>
      <c r="AH247" s="24"/>
      <c r="AI247" s="24"/>
    </row>
    <row r="248" spans="1:35">
      <c r="A248" s="245"/>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24"/>
      <c r="AC248" s="24"/>
      <c r="AD248" s="24"/>
      <c r="AE248" s="24"/>
      <c r="AF248" s="24"/>
      <c r="AG248" s="24"/>
      <c r="AH248" s="24"/>
      <c r="AI248" s="24"/>
    </row>
    <row r="249" spans="1:35">
      <c r="A249" s="245"/>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24"/>
      <c r="AC249" s="24"/>
      <c r="AD249" s="24"/>
      <c r="AE249" s="24"/>
      <c r="AF249" s="24"/>
      <c r="AG249" s="24"/>
      <c r="AH249" s="24"/>
      <c r="AI249" s="24"/>
    </row>
    <row r="250" spans="1:35">
      <c r="A250" s="245"/>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24"/>
      <c r="AC250" s="24"/>
      <c r="AD250" s="24"/>
      <c r="AE250" s="24"/>
      <c r="AF250" s="24"/>
      <c r="AG250" s="24"/>
      <c r="AH250" s="24"/>
      <c r="AI250" s="24"/>
    </row>
    <row r="251" spans="1:35">
      <c r="A251" s="245"/>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24"/>
      <c r="AC251" s="24"/>
      <c r="AD251" s="24"/>
      <c r="AE251" s="24"/>
      <c r="AF251" s="24"/>
      <c r="AG251" s="24"/>
      <c r="AH251" s="24"/>
      <c r="AI251" s="24"/>
    </row>
    <row r="252" spans="1:35">
      <c r="A252" s="245"/>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24"/>
      <c r="AC252" s="24"/>
      <c r="AD252" s="24"/>
      <c r="AE252" s="24"/>
      <c r="AF252" s="24"/>
      <c r="AG252" s="24"/>
      <c r="AH252" s="24"/>
      <c r="AI252" s="24"/>
    </row>
    <row r="253" spans="1:35">
      <c r="A253" s="245"/>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24"/>
      <c r="AC253" s="24"/>
      <c r="AD253" s="24"/>
      <c r="AE253" s="24"/>
      <c r="AF253" s="24"/>
      <c r="AG253" s="24"/>
      <c r="AH253" s="24"/>
      <c r="AI253" s="24"/>
    </row>
    <row r="254" spans="1:35">
      <c r="A254" s="245"/>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24"/>
      <c r="AC254" s="24"/>
      <c r="AD254" s="24"/>
      <c r="AE254" s="24"/>
      <c r="AF254" s="24"/>
      <c r="AG254" s="24"/>
      <c r="AH254" s="24"/>
      <c r="AI254" s="24"/>
    </row>
    <row r="255" spans="1:35">
      <c r="A255" s="245"/>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24"/>
      <c r="AC255" s="24"/>
      <c r="AD255" s="24"/>
      <c r="AE255" s="24"/>
      <c r="AF255" s="24"/>
      <c r="AG255" s="24"/>
      <c r="AH255" s="24"/>
      <c r="AI255" s="24"/>
    </row>
    <row r="256" spans="1:35">
      <c r="A256" s="245"/>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24"/>
      <c r="AC256" s="24"/>
      <c r="AD256" s="24"/>
      <c r="AE256" s="24"/>
      <c r="AF256" s="24"/>
      <c r="AG256" s="24"/>
      <c r="AH256" s="24"/>
      <c r="AI256" s="24"/>
    </row>
    <row r="257" spans="1:35">
      <c r="A257" s="245"/>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24"/>
      <c r="AC257" s="24"/>
      <c r="AD257" s="24"/>
      <c r="AE257" s="24"/>
      <c r="AF257" s="24"/>
      <c r="AG257" s="24"/>
      <c r="AH257" s="24"/>
      <c r="AI257" s="24"/>
    </row>
    <row r="258" spans="1:35">
      <c r="A258" s="245"/>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24"/>
      <c r="AC258" s="24"/>
      <c r="AD258" s="24"/>
      <c r="AE258" s="24"/>
      <c r="AF258" s="24"/>
      <c r="AG258" s="24"/>
      <c r="AH258" s="24"/>
      <c r="AI258" s="24"/>
    </row>
    <row r="259" spans="1:35">
      <c r="A259" s="245"/>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24"/>
      <c r="AC259" s="24"/>
      <c r="AD259" s="24"/>
      <c r="AE259" s="24"/>
      <c r="AF259" s="24"/>
      <c r="AG259" s="24"/>
      <c r="AH259" s="24"/>
      <c r="AI259" s="24"/>
    </row>
    <row r="260" spans="1:35">
      <c r="A260" s="245"/>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24"/>
      <c r="AC260" s="24"/>
      <c r="AD260" s="24"/>
      <c r="AE260" s="24"/>
      <c r="AF260" s="24"/>
      <c r="AG260" s="24"/>
      <c r="AH260" s="24"/>
      <c r="AI260" s="24"/>
    </row>
    <row r="261" spans="1:35">
      <c r="A261" s="245"/>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24"/>
      <c r="AC261" s="24"/>
      <c r="AD261" s="24"/>
      <c r="AE261" s="24"/>
      <c r="AF261" s="24"/>
      <c r="AG261" s="24"/>
      <c r="AH261" s="24"/>
      <c r="AI261" s="24"/>
    </row>
    <row r="262" spans="1:35">
      <c r="A262" s="245"/>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24"/>
      <c r="AC262" s="24"/>
      <c r="AD262" s="24"/>
      <c r="AE262" s="24"/>
      <c r="AF262" s="24"/>
      <c r="AG262" s="24"/>
      <c r="AH262" s="24"/>
      <c r="AI262" s="24"/>
    </row>
    <row r="263" spans="1:35">
      <c r="A263" s="245"/>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24"/>
      <c r="AC263" s="24"/>
      <c r="AD263" s="24"/>
      <c r="AE263" s="24"/>
      <c r="AF263" s="24"/>
      <c r="AG263" s="24"/>
      <c r="AH263" s="24"/>
      <c r="AI263" s="24"/>
    </row>
    <row r="264" spans="1:35">
      <c r="A264" s="245"/>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24"/>
      <c r="AC264" s="24"/>
      <c r="AD264" s="24"/>
      <c r="AE264" s="24"/>
      <c r="AF264" s="24"/>
      <c r="AG264" s="24"/>
      <c r="AH264" s="24"/>
      <c r="AI264" s="24"/>
    </row>
    <row r="265" spans="1:35">
      <c r="A265" s="245"/>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24"/>
      <c r="AC265" s="24"/>
      <c r="AD265" s="24"/>
      <c r="AE265" s="24"/>
      <c r="AF265" s="24"/>
      <c r="AG265" s="24"/>
      <c r="AH265" s="24"/>
      <c r="AI265" s="24"/>
    </row>
    <row r="266" spans="1:35">
      <c r="A266" s="245"/>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24"/>
      <c r="AC266" s="24"/>
      <c r="AD266" s="24"/>
      <c r="AE266" s="24"/>
      <c r="AF266" s="24"/>
      <c r="AG266" s="24"/>
      <c r="AH266" s="24"/>
      <c r="AI266" s="24"/>
    </row>
    <row r="267" spans="1:35">
      <c r="A267" s="245"/>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24"/>
      <c r="AC267" s="24"/>
      <c r="AD267" s="24"/>
      <c r="AE267" s="24"/>
      <c r="AF267" s="24"/>
      <c r="AG267" s="24"/>
      <c r="AH267" s="24"/>
      <c r="AI267" s="24"/>
    </row>
    <row r="268" spans="1:35">
      <c r="A268" s="245"/>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24"/>
      <c r="AC268" s="24"/>
      <c r="AD268" s="24"/>
      <c r="AE268" s="24"/>
      <c r="AF268" s="24"/>
      <c r="AG268" s="24"/>
      <c r="AH268" s="24"/>
      <c r="AI268" s="24"/>
    </row>
    <row r="269" spans="1:35">
      <c r="A269" s="245"/>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24"/>
      <c r="AC269" s="24"/>
      <c r="AD269" s="24"/>
      <c r="AE269" s="24"/>
      <c r="AF269" s="24"/>
      <c r="AG269" s="24"/>
      <c r="AH269" s="24"/>
      <c r="AI269" s="24"/>
    </row>
    <row r="270" spans="1:35">
      <c r="A270" s="245"/>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24"/>
      <c r="AC270" s="24"/>
      <c r="AD270" s="24"/>
      <c r="AE270" s="24"/>
      <c r="AF270" s="24"/>
      <c r="AG270" s="24"/>
      <c r="AH270" s="24"/>
      <c r="AI270" s="24"/>
    </row>
    <row r="271" spans="1:35">
      <c r="A271" s="245"/>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24"/>
      <c r="AC271" s="24"/>
      <c r="AD271" s="24"/>
      <c r="AE271" s="24"/>
      <c r="AF271" s="24"/>
      <c r="AG271" s="24"/>
      <c r="AH271" s="24"/>
      <c r="AI271" s="24"/>
    </row>
    <row r="272" spans="1:35">
      <c r="A272" s="245"/>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24"/>
      <c r="AC272" s="24"/>
      <c r="AD272" s="24"/>
      <c r="AE272" s="24"/>
      <c r="AF272" s="24"/>
      <c r="AG272" s="24"/>
      <c r="AH272" s="24"/>
      <c r="AI272" s="24"/>
    </row>
    <row r="273" spans="1:35">
      <c r="A273" s="245"/>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24"/>
      <c r="AC273" s="24"/>
      <c r="AD273" s="24"/>
      <c r="AE273" s="24"/>
      <c r="AF273" s="24"/>
      <c r="AG273" s="24"/>
      <c r="AH273" s="24"/>
      <c r="AI273" s="24"/>
    </row>
    <row r="274" spans="1:35">
      <c r="A274" s="245"/>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24"/>
      <c r="AC274" s="24"/>
      <c r="AD274" s="24"/>
      <c r="AE274" s="24"/>
      <c r="AF274" s="24"/>
      <c r="AG274" s="24"/>
      <c r="AH274" s="24"/>
      <c r="AI274" s="24"/>
    </row>
    <row r="275" spans="1:35">
      <c r="A275" s="245"/>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24"/>
      <c r="AC275" s="24"/>
      <c r="AD275" s="24"/>
      <c r="AE275" s="24"/>
      <c r="AF275" s="24"/>
      <c r="AG275" s="24"/>
      <c r="AH275" s="24"/>
      <c r="AI275" s="24"/>
    </row>
    <row r="276" spans="1:35">
      <c r="A276" s="245"/>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24"/>
      <c r="AC276" s="24"/>
      <c r="AD276" s="24"/>
      <c r="AE276" s="24"/>
      <c r="AF276" s="24"/>
      <c r="AG276" s="24"/>
      <c r="AH276" s="24"/>
      <c r="AI276" s="24"/>
    </row>
    <row r="277" spans="1:35">
      <c r="A277" s="245"/>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24"/>
      <c r="AC277" s="24"/>
      <c r="AD277" s="24"/>
      <c r="AE277" s="24"/>
      <c r="AF277" s="24"/>
      <c r="AG277" s="24"/>
      <c r="AH277" s="24"/>
      <c r="AI277" s="24"/>
    </row>
    <row r="278" spans="1:35">
      <c r="A278" s="245"/>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24"/>
      <c r="AC278" s="24"/>
      <c r="AD278" s="24"/>
      <c r="AE278" s="24"/>
      <c r="AF278" s="24"/>
      <c r="AG278" s="24"/>
      <c r="AH278" s="24"/>
      <c r="AI278" s="24"/>
    </row>
    <row r="279" spans="1:35">
      <c r="A279" s="245"/>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row>
    <row r="280" spans="1:35">
      <c r="A280" s="245"/>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row>
    <row r="281" spans="1:35">
      <c r="A281" s="245"/>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row>
    <row r="282" spans="1:35">
      <c r="A282" s="245"/>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row>
    <row r="283" spans="1:35">
      <c r="A283" s="245"/>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row>
    <row r="284" spans="1:35">
      <c r="A284" s="245"/>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row>
    <row r="285" spans="1:35">
      <c r="A285" s="245"/>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row>
    <row r="286" spans="1:35">
      <c r="A286" s="245"/>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row>
    <row r="287" spans="1:35">
      <c r="A287" s="245"/>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row>
    <row r="288" spans="1:35">
      <c r="A288" s="245"/>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row>
    <row r="289" spans="1:27">
      <c r="A289" s="245"/>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row>
    <row r="290" spans="1:27">
      <c r="A290" s="245"/>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row>
    <row r="291" spans="1:27">
      <c r="A291" s="245"/>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row>
    <row r="292" spans="1:27">
      <c r="A292" s="245"/>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row>
    <row r="293" spans="1:27">
      <c r="A293" s="245"/>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row>
    <row r="294" spans="1:27">
      <c r="A294" s="245"/>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row>
    <row r="295" spans="1:27">
      <c r="A295" s="245"/>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row>
    <row r="296" spans="1:27">
      <c r="A296" s="245"/>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row>
    <row r="297" spans="1:27">
      <c r="A297" s="245"/>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row>
    <row r="298" spans="1:27">
      <c r="A298" s="245"/>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row>
    <row r="299" spans="1:27">
      <c r="A299" s="245"/>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row>
    <row r="300" spans="1:27">
      <c r="A300" s="245"/>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row>
    <row r="301" spans="1:27">
      <c r="A301" s="245"/>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row>
    <row r="302" spans="1:27">
      <c r="A302" s="245"/>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row>
    <row r="303" spans="1:27">
      <c r="A303" s="245"/>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row>
    <row r="304" spans="1:27">
      <c r="A304" s="245"/>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row>
    <row r="305" spans="1:27">
      <c r="A305" s="245"/>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row>
    <row r="306" spans="1:27">
      <c r="A306" s="245"/>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row>
    <row r="307" spans="1:27">
      <c r="A307" s="245"/>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row>
    <row r="308" spans="1:27">
      <c r="A308" s="245"/>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row>
    <row r="309" spans="1:27">
      <c r="A309" s="245"/>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row>
    <row r="310" spans="1:27">
      <c r="A310" s="245"/>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row>
    <row r="311" spans="1:27">
      <c r="A311" s="245"/>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row>
    <row r="312" spans="1:27">
      <c r="A312" s="245"/>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row>
    <row r="313" spans="1:27">
      <c r="A313" s="245"/>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row>
    <row r="314" spans="1:27">
      <c r="A314" s="245"/>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row>
    <row r="315" spans="1:27">
      <c r="A315" s="245"/>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row>
    <row r="316" spans="1:27">
      <c r="A316" s="245"/>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row>
    <row r="317" spans="1:27">
      <c r="A317" s="245"/>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row>
    <row r="318" spans="1:27">
      <c r="A318" s="245"/>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row>
    <row r="319" spans="1:27">
      <c r="A319" s="245"/>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row>
    <row r="320" spans="1:27">
      <c r="A320" s="245"/>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row>
    <row r="321" spans="1:27">
      <c r="A321" s="245"/>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row>
    <row r="322" spans="1:27">
      <c r="A322" s="245"/>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row>
    <row r="323" spans="1:27">
      <c r="A323" s="245"/>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row>
    <row r="324" spans="1:27">
      <c r="A324" s="245"/>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row>
    <row r="325" spans="1:27">
      <c r="A325" s="245"/>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row>
    <row r="326" spans="1:27">
      <c r="A326" s="245"/>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row>
    <row r="327" spans="1:27">
      <c r="A327" s="245"/>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row>
    <row r="328" spans="1:27">
      <c r="A328" s="245"/>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row>
    <row r="329" spans="1:27">
      <c r="A329" s="245"/>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row>
    <row r="330" spans="1:27">
      <c r="A330" s="245"/>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row>
    <row r="331" spans="1:27">
      <c r="A331" s="245"/>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row>
    <row r="332" spans="1:27">
      <c r="A332" s="245"/>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row>
    <row r="333" spans="1:27">
      <c r="A333" s="245"/>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row>
    <row r="334" spans="1:27">
      <c r="A334" s="245"/>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row>
    <row r="335" spans="1:27">
      <c r="A335" s="245"/>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row>
    <row r="336" spans="1:27">
      <c r="A336" s="245"/>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row>
    <row r="337" spans="1:27">
      <c r="A337" s="245"/>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row>
    <row r="338" spans="1:27">
      <c r="A338" s="245"/>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row>
    <row r="339" spans="1:27">
      <c r="A339" s="245"/>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row>
    <row r="340" spans="1:27">
      <c r="A340" s="245"/>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row>
    <row r="341" spans="1:27">
      <c r="A341" s="245"/>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row>
    <row r="342" spans="1:27">
      <c r="A342" s="245"/>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row>
    <row r="343" spans="1:27">
      <c r="A343" s="245"/>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row>
    <row r="344" spans="1:27">
      <c r="A344" s="245"/>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row>
    <row r="345" spans="1:27">
      <c r="A345" s="245"/>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row>
    <row r="346" spans="1:27">
      <c r="A346" s="245"/>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row>
    <row r="347" spans="1:27">
      <c r="A347" s="245"/>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row>
    <row r="348" spans="1:27">
      <c r="A348" s="245"/>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row>
    <row r="349" spans="1:27">
      <c r="A349" s="245"/>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row>
    <row r="350" spans="1:27">
      <c r="A350" s="245"/>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row>
    <row r="351" spans="1:27">
      <c r="A351" s="245"/>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row>
    <row r="352" spans="1:27">
      <c r="A352" s="245"/>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row>
    <row r="353" spans="1:27">
      <c r="A353" s="245"/>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row>
    <row r="354" spans="1:27">
      <c r="A354" s="245"/>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row>
    <row r="355" spans="1:27">
      <c r="A355" s="245"/>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row>
    <row r="356" spans="1:27">
      <c r="A356" s="245"/>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row>
    <row r="357" spans="1:27">
      <c r="A357" s="245"/>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row>
    <row r="358" spans="1:27">
      <c r="A358" s="245"/>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row>
    <row r="359" spans="1:27">
      <c r="A359" s="245"/>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row>
    <row r="360" spans="1:27">
      <c r="A360" s="245"/>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row>
    <row r="361" spans="1:27">
      <c r="A361" s="245"/>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row>
    <row r="362" spans="1:27">
      <c r="A362" s="245"/>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row>
    <row r="363" spans="1:27">
      <c r="A363" s="245"/>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row>
    <row r="364" spans="1:27">
      <c r="A364" s="245"/>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row>
    <row r="365" spans="1:27">
      <c r="A365" s="245"/>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row>
    <row r="366" spans="1:27">
      <c r="A366" s="245"/>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row>
    <row r="367" spans="1:27">
      <c r="A367" s="245"/>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row>
    <row r="368" spans="1:27">
      <c r="A368" s="245"/>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row>
    <row r="369" spans="1:27">
      <c r="A369" s="245"/>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row>
    <row r="370" spans="1:27">
      <c r="A370" s="245"/>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row>
    <row r="371" spans="1:27">
      <c r="A371" s="245"/>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row>
    <row r="372" spans="1:27">
      <c r="A372" s="245"/>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row>
    <row r="373" spans="1:27">
      <c r="A373" s="245"/>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row>
    <row r="374" spans="1:27">
      <c r="A374" s="245"/>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row>
    <row r="375" spans="1:27">
      <c r="A375" s="245"/>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row>
    <row r="376" spans="1:27">
      <c r="A376" s="245"/>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row>
    <row r="377" spans="1:27">
      <c r="A377" s="245"/>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row>
    <row r="378" spans="1:27">
      <c r="A378" s="245"/>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row>
    <row r="379" spans="1:27">
      <c r="A379" s="245"/>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row>
    <row r="380" spans="1:27">
      <c r="A380" s="245"/>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row>
    <row r="381" spans="1:27">
      <c r="A381" s="245"/>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row>
    <row r="382" spans="1:27">
      <c r="A382" s="245"/>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row>
    <row r="383" spans="1:27">
      <c r="A383" s="245"/>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row>
    <row r="384" spans="1:27">
      <c r="A384" s="245"/>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row>
    <row r="385" spans="1:27">
      <c r="A385" s="245"/>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row>
    <row r="386" spans="1:27">
      <c r="A386" s="245"/>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row>
    <row r="387" spans="1:27">
      <c r="A387" s="245"/>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row>
    <row r="388" spans="1:27">
      <c r="A388" s="245"/>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row>
    <row r="389" spans="1:27">
      <c r="A389" s="245"/>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row>
    <row r="390" spans="1:27">
      <c r="A390" s="245"/>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row>
    <row r="391" spans="1:27">
      <c r="A391" s="245"/>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row>
    <row r="392" spans="1:27">
      <c r="A392" s="245"/>
      <c r="B392" s="59"/>
      <c r="C392" s="59"/>
      <c r="D392" s="59"/>
      <c r="E392" s="59"/>
      <c r="F392" s="59"/>
      <c r="G392" s="59"/>
      <c r="H392" s="59"/>
      <c r="I392" s="59"/>
      <c r="J392" s="59"/>
      <c r="K392" s="59"/>
      <c r="L392" s="59"/>
      <c r="V392" s="13"/>
      <c r="W392" s="13"/>
      <c r="X392" s="13"/>
      <c r="Y392" s="13"/>
      <c r="Z392" s="13"/>
      <c r="AA392" s="13"/>
    </row>
    <row r="393" spans="1:27">
      <c r="A393" s="245"/>
      <c r="B393" s="59"/>
      <c r="C393" s="59"/>
      <c r="D393" s="59"/>
      <c r="E393" s="59"/>
      <c r="F393" s="59"/>
      <c r="G393" s="59"/>
      <c r="H393" s="59"/>
      <c r="I393" s="59"/>
      <c r="J393" s="59"/>
      <c r="K393" s="59"/>
      <c r="L393" s="59"/>
      <c r="V393" s="13"/>
      <c r="W393" s="13"/>
      <c r="X393" s="13"/>
      <c r="Y393" s="13"/>
      <c r="Z393" s="13"/>
      <c r="AA393" s="13"/>
    </row>
    <row r="394" spans="1:27">
      <c r="A394" s="245"/>
      <c r="B394" s="59"/>
      <c r="C394" s="59"/>
      <c r="D394" s="59"/>
      <c r="E394" s="59"/>
      <c r="F394" s="59"/>
      <c r="G394" s="59"/>
      <c r="H394" s="59"/>
      <c r="I394" s="59"/>
      <c r="J394" s="59"/>
      <c r="K394" s="59"/>
      <c r="L394" s="59"/>
      <c r="V394" s="13"/>
      <c r="W394" s="13"/>
      <c r="X394" s="13"/>
      <c r="Y394" s="13"/>
      <c r="Z394" s="13"/>
      <c r="AA394" s="13"/>
    </row>
    <row r="395" spans="1:27">
      <c r="A395" s="245"/>
      <c r="B395" s="59"/>
      <c r="C395" s="59"/>
      <c r="D395" s="59"/>
      <c r="E395" s="59"/>
      <c r="F395" s="59"/>
      <c r="G395" s="59"/>
      <c r="H395" s="59"/>
      <c r="I395" s="59"/>
      <c r="J395" s="59"/>
      <c r="K395" s="59"/>
      <c r="L395" s="59"/>
      <c r="V395" s="13"/>
      <c r="W395" s="13"/>
      <c r="X395" s="13"/>
      <c r="Y395" s="13"/>
      <c r="Z395" s="13"/>
      <c r="AA395" s="13"/>
    </row>
    <row r="396" spans="1:27">
      <c r="A396" s="245"/>
      <c r="B396" s="59"/>
      <c r="C396" s="59"/>
      <c r="D396" s="59"/>
      <c r="E396" s="59"/>
      <c r="F396" s="59"/>
      <c r="G396" s="59"/>
      <c r="H396" s="59"/>
      <c r="I396" s="59"/>
      <c r="J396" s="59"/>
      <c r="K396" s="59"/>
      <c r="L396" s="59"/>
      <c r="V396" s="13"/>
      <c r="W396" s="13"/>
      <c r="X396" s="13"/>
      <c r="Y396" s="13"/>
      <c r="Z396" s="13"/>
      <c r="AA396" s="13"/>
    </row>
    <row r="397" spans="1:27">
      <c r="A397" s="245"/>
      <c r="B397" s="59"/>
      <c r="C397" s="59"/>
      <c r="D397" s="59"/>
      <c r="E397" s="59"/>
      <c r="F397" s="59"/>
      <c r="G397" s="59"/>
      <c r="H397" s="59"/>
      <c r="I397" s="59"/>
      <c r="J397" s="59"/>
      <c r="K397" s="59"/>
      <c r="L397" s="59"/>
      <c r="V397" s="13"/>
      <c r="W397" s="13"/>
      <c r="X397" s="13"/>
      <c r="Y397" s="13"/>
      <c r="Z397" s="13"/>
      <c r="AA397" s="13"/>
    </row>
    <row r="398" spans="1:27">
      <c r="A398" s="245"/>
      <c r="B398" s="59"/>
      <c r="C398" s="59"/>
      <c r="D398" s="59"/>
      <c r="E398" s="59"/>
      <c r="F398" s="59"/>
      <c r="G398" s="59"/>
      <c r="H398" s="59"/>
      <c r="I398" s="59"/>
      <c r="J398" s="59"/>
      <c r="K398" s="59"/>
      <c r="L398" s="59"/>
      <c r="V398" s="13"/>
      <c r="W398" s="13"/>
      <c r="X398" s="13"/>
      <c r="Y398" s="13"/>
      <c r="Z398" s="13"/>
      <c r="AA398" s="13"/>
    </row>
    <row r="399" spans="1:27">
      <c r="A399" s="245"/>
      <c r="B399" s="59"/>
      <c r="C399" s="59"/>
      <c r="D399" s="59"/>
      <c r="E399" s="59"/>
      <c r="F399" s="59"/>
      <c r="G399" s="59"/>
      <c r="H399" s="59"/>
      <c r="I399" s="59"/>
      <c r="J399" s="59"/>
      <c r="K399" s="59"/>
      <c r="L399" s="59"/>
      <c r="V399" s="13"/>
      <c r="W399" s="13"/>
      <c r="X399" s="13"/>
      <c r="Y399" s="13"/>
      <c r="Z399" s="13"/>
      <c r="AA399" s="13"/>
    </row>
    <row r="400" spans="1:27">
      <c r="A400" s="245"/>
      <c r="B400" s="59"/>
      <c r="C400" s="59"/>
      <c r="D400" s="59"/>
      <c r="E400" s="59"/>
      <c r="F400" s="59"/>
      <c r="G400" s="59"/>
      <c r="H400" s="59"/>
      <c r="I400" s="59"/>
      <c r="J400" s="59"/>
      <c r="K400" s="59"/>
      <c r="L400" s="59"/>
      <c r="V400" s="13"/>
      <c r="W400" s="13"/>
      <c r="X400" s="13"/>
      <c r="Y400" s="13"/>
      <c r="Z400" s="13"/>
      <c r="AA400" s="13"/>
    </row>
    <row r="401" spans="1:27">
      <c r="A401" s="245"/>
      <c r="B401" s="59"/>
      <c r="C401" s="59"/>
      <c r="D401" s="59"/>
      <c r="E401" s="59"/>
      <c r="F401" s="59"/>
      <c r="G401" s="59"/>
      <c r="H401" s="59"/>
      <c r="I401" s="59"/>
      <c r="J401" s="59"/>
      <c r="K401" s="59"/>
      <c r="L401" s="59"/>
      <c r="V401" s="13"/>
      <c r="W401" s="13"/>
      <c r="X401" s="13"/>
      <c r="Y401" s="13"/>
      <c r="Z401" s="13"/>
      <c r="AA401" s="13"/>
    </row>
    <row r="402" spans="1:27">
      <c r="A402" s="245"/>
      <c r="B402" s="59"/>
      <c r="C402" s="59"/>
      <c r="D402" s="59"/>
      <c r="E402" s="59"/>
      <c r="F402" s="59"/>
      <c r="G402" s="59"/>
      <c r="H402" s="59"/>
      <c r="I402" s="59"/>
      <c r="J402" s="59"/>
      <c r="K402" s="59"/>
      <c r="L402" s="59"/>
    </row>
    <row r="403" spans="1:27">
      <c r="A403" s="245"/>
      <c r="B403" s="59"/>
      <c r="C403" s="59"/>
      <c r="D403" s="59"/>
      <c r="E403" s="59"/>
      <c r="F403" s="59"/>
      <c r="G403" s="59"/>
      <c r="H403" s="59"/>
      <c r="I403" s="59"/>
      <c r="J403" s="59"/>
      <c r="K403" s="59"/>
      <c r="L403" s="59"/>
    </row>
    <row r="404" spans="1:27">
      <c r="A404" s="245"/>
      <c r="B404" s="59"/>
      <c r="C404" s="59"/>
      <c r="D404" s="59"/>
      <c r="E404" s="59"/>
      <c r="F404" s="59"/>
      <c r="G404" s="59"/>
      <c r="H404" s="59"/>
      <c r="I404" s="59"/>
      <c r="J404" s="59"/>
      <c r="K404" s="59"/>
      <c r="L404" s="59"/>
    </row>
    <row r="405" spans="1:27">
      <c r="A405" s="245"/>
      <c r="B405" s="59"/>
      <c r="C405" s="59"/>
      <c r="D405" s="59"/>
      <c r="E405" s="59"/>
      <c r="F405" s="59"/>
      <c r="G405" s="59"/>
      <c r="H405" s="59"/>
      <c r="I405" s="59"/>
      <c r="J405" s="59"/>
      <c r="K405" s="59"/>
      <c r="L405" s="59"/>
    </row>
    <row r="406" spans="1:27">
      <c r="A406" s="245"/>
      <c r="B406" s="59"/>
      <c r="C406" s="59"/>
      <c r="D406" s="59"/>
      <c r="E406" s="59"/>
      <c r="F406" s="59"/>
      <c r="G406" s="59"/>
      <c r="H406" s="59"/>
      <c r="I406" s="59"/>
      <c r="J406" s="59"/>
      <c r="K406" s="59"/>
      <c r="L406" s="59"/>
    </row>
    <row r="407" spans="1:27">
      <c r="A407" s="245"/>
      <c r="B407" s="59"/>
      <c r="C407" s="59"/>
      <c r="D407" s="59"/>
      <c r="E407" s="59"/>
      <c r="F407" s="59"/>
      <c r="G407" s="59"/>
      <c r="H407" s="59"/>
      <c r="I407" s="59"/>
      <c r="J407" s="59"/>
      <c r="K407" s="59"/>
      <c r="L407" s="59"/>
    </row>
    <row r="408" spans="1:27">
      <c r="A408" s="245"/>
      <c r="B408" s="59"/>
      <c r="C408" s="59"/>
      <c r="D408" s="59"/>
      <c r="E408" s="59"/>
      <c r="F408" s="59"/>
      <c r="G408" s="59"/>
      <c r="H408" s="59"/>
      <c r="I408" s="59"/>
      <c r="J408" s="59"/>
      <c r="K408" s="59"/>
      <c r="L408" s="59"/>
    </row>
    <row r="409" spans="1:27">
      <c r="A409" s="245"/>
      <c r="B409" s="59"/>
      <c r="C409" s="59"/>
      <c r="D409" s="59"/>
      <c r="E409" s="59"/>
      <c r="F409" s="59"/>
      <c r="G409" s="59"/>
      <c r="H409" s="59"/>
      <c r="I409" s="59"/>
      <c r="J409" s="59"/>
      <c r="K409" s="59"/>
      <c r="L409" s="59"/>
    </row>
    <row r="410" spans="1:27">
      <c r="A410" s="245"/>
      <c r="B410" s="59"/>
      <c r="C410" s="59"/>
      <c r="D410" s="59"/>
      <c r="E410" s="59"/>
      <c r="F410" s="59"/>
      <c r="G410" s="59"/>
      <c r="H410" s="59"/>
      <c r="I410" s="59"/>
      <c r="J410" s="59"/>
      <c r="K410" s="59"/>
      <c r="L410" s="59"/>
    </row>
    <row r="411" spans="1:27">
      <c r="A411" s="245"/>
      <c r="B411" s="59"/>
      <c r="C411" s="59"/>
      <c r="D411" s="59"/>
      <c r="E411" s="59"/>
      <c r="F411" s="59"/>
      <c r="G411" s="59"/>
      <c r="H411" s="59"/>
      <c r="I411" s="59"/>
      <c r="J411" s="59"/>
      <c r="K411" s="59"/>
      <c r="L411" s="59"/>
    </row>
    <row r="412" spans="1:27">
      <c r="A412" s="245"/>
      <c r="B412" s="59"/>
      <c r="C412" s="59"/>
      <c r="D412" s="59"/>
      <c r="E412" s="59"/>
      <c r="F412" s="59"/>
      <c r="G412" s="59"/>
      <c r="H412" s="59"/>
      <c r="I412" s="59"/>
      <c r="J412" s="59"/>
      <c r="K412" s="59"/>
      <c r="L412" s="59"/>
    </row>
    <row r="413" spans="1:27">
      <c r="A413" s="245"/>
      <c r="B413" s="59"/>
      <c r="C413" s="59"/>
      <c r="D413" s="59"/>
      <c r="E413" s="59"/>
      <c r="F413" s="59"/>
      <c r="G413" s="59"/>
      <c r="H413" s="59"/>
      <c r="I413" s="59"/>
      <c r="J413" s="59"/>
      <c r="K413" s="59"/>
      <c r="L413" s="59"/>
    </row>
    <row r="414" spans="1:27">
      <c r="A414" s="245"/>
      <c r="B414" s="59"/>
      <c r="C414" s="59"/>
      <c r="D414" s="59"/>
      <c r="E414" s="59"/>
      <c r="F414" s="59"/>
      <c r="G414" s="59"/>
      <c r="H414" s="59"/>
      <c r="I414" s="59"/>
      <c r="J414" s="59"/>
      <c r="K414" s="59"/>
      <c r="L414" s="59"/>
    </row>
    <row r="415" spans="1:27">
      <c r="A415" s="245"/>
      <c r="B415" s="59"/>
      <c r="C415" s="59"/>
      <c r="D415" s="59"/>
      <c r="E415" s="59"/>
      <c r="F415" s="59"/>
      <c r="G415" s="59"/>
      <c r="H415" s="59"/>
      <c r="I415" s="59"/>
      <c r="J415" s="59"/>
      <c r="K415" s="59"/>
      <c r="L415" s="59"/>
    </row>
    <row r="416" spans="1:27">
      <c r="A416" s="245"/>
      <c r="B416" s="59"/>
      <c r="C416" s="59"/>
      <c r="D416" s="59"/>
      <c r="E416" s="59"/>
      <c r="F416" s="59"/>
      <c r="G416" s="59"/>
      <c r="H416" s="59"/>
      <c r="I416" s="59"/>
      <c r="J416" s="59"/>
      <c r="K416" s="59"/>
      <c r="L416" s="59"/>
    </row>
    <row r="417" spans="1:12">
      <c r="A417" s="245"/>
      <c r="B417" s="59"/>
      <c r="C417" s="59"/>
      <c r="D417" s="59"/>
      <c r="E417" s="59"/>
      <c r="F417" s="59"/>
      <c r="G417" s="59"/>
      <c r="H417" s="59"/>
      <c r="I417" s="59"/>
      <c r="J417" s="59"/>
      <c r="K417" s="59"/>
      <c r="L417" s="59"/>
    </row>
    <row r="418" spans="1:12">
      <c r="A418" s="245"/>
      <c r="B418" s="59"/>
      <c r="C418" s="59"/>
      <c r="D418" s="59"/>
      <c r="E418" s="59"/>
      <c r="F418" s="59"/>
      <c r="G418" s="59"/>
      <c r="H418" s="59"/>
      <c r="I418" s="59"/>
      <c r="J418" s="59"/>
      <c r="K418" s="59"/>
      <c r="L418" s="59"/>
    </row>
    <row r="419" spans="1:12">
      <c r="A419" s="245"/>
      <c r="B419" s="59"/>
      <c r="C419" s="59"/>
      <c r="D419" s="59"/>
      <c r="E419" s="59"/>
      <c r="F419" s="59"/>
      <c r="G419" s="59"/>
      <c r="H419" s="59"/>
      <c r="I419" s="59"/>
      <c r="J419" s="59"/>
      <c r="K419" s="59"/>
      <c r="L419" s="59"/>
    </row>
    <row r="420" spans="1:12">
      <c r="A420" s="245"/>
      <c r="B420" s="59"/>
      <c r="C420" s="59"/>
      <c r="D420" s="59"/>
      <c r="E420" s="59"/>
      <c r="F420" s="59"/>
      <c r="G420" s="59"/>
      <c r="H420" s="59"/>
      <c r="I420" s="59"/>
      <c r="J420" s="59"/>
      <c r="K420" s="59"/>
      <c r="L420" s="59"/>
    </row>
    <row r="421" spans="1:12">
      <c r="A421" s="245"/>
      <c r="B421" s="59"/>
      <c r="C421" s="59"/>
      <c r="D421" s="59"/>
      <c r="E421" s="59"/>
      <c r="F421" s="59"/>
      <c r="G421" s="59"/>
      <c r="H421" s="59"/>
      <c r="I421" s="59"/>
      <c r="J421" s="59"/>
      <c r="K421" s="59"/>
      <c r="L421" s="59"/>
    </row>
    <row r="422" spans="1:12">
      <c r="A422" s="245"/>
      <c r="B422" s="59"/>
      <c r="C422" s="59"/>
      <c r="D422" s="59"/>
      <c r="E422" s="59"/>
      <c r="F422" s="59"/>
      <c r="G422" s="59"/>
      <c r="H422" s="59"/>
      <c r="I422" s="59"/>
      <c r="J422" s="59"/>
      <c r="K422" s="59"/>
      <c r="L422" s="59"/>
    </row>
    <row r="423" spans="1:12">
      <c r="A423" s="245"/>
      <c r="B423" s="59"/>
      <c r="C423" s="59"/>
      <c r="D423" s="59"/>
      <c r="E423" s="59"/>
      <c r="F423" s="59"/>
      <c r="G423" s="59"/>
      <c r="H423" s="59"/>
      <c r="I423" s="59"/>
      <c r="J423" s="59"/>
      <c r="K423" s="59"/>
      <c r="L423" s="59"/>
    </row>
    <row r="424" spans="1:12">
      <c r="A424" s="245"/>
      <c r="B424" s="59"/>
      <c r="C424" s="59"/>
      <c r="D424" s="59"/>
      <c r="E424" s="59"/>
      <c r="F424" s="59"/>
      <c r="G424" s="59"/>
      <c r="H424" s="59"/>
      <c r="I424" s="59"/>
      <c r="J424" s="59"/>
      <c r="K424" s="59"/>
      <c r="L424" s="59"/>
    </row>
    <row r="425" spans="1:12">
      <c r="A425" s="245"/>
      <c r="B425" s="59"/>
      <c r="C425" s="59"/>
      <c r="D425" s="59"/>
      <c r="E425" s="59"/>
      <c r="F425" s="59"/>
      <c r="G425" s="59"/>
      <c r="H425" s="59"/>
      <c r="I425" s="59"/>
      <c r="J425" s="59"/>
      <c r="K425" s="59"/>
      <c r="L425" s="59"/>
    </row>
    <row r="426" spans="1:12">
      <c r="A426" s="245"/>
      <c r="B426" s="59"/>
      <c r="C426" s="59"/>
      <c r="D426" s="59"/>
      <c r="E426" s="59"/>
      <c r="F426" s="59"/>
      <c r="G426" s="59"/>
      <c r="H426" s="59"/>
      <c r="I426" s="59"/>
      <c r="J426" s="59"/>
      <c r="K426" s="59"/>
      <c r="L426" s="59"/>
    </row>
    <row r="427" spans="1:12">
      <c r="A427" s="245"/>
      <c r="B427" s="59"/>
      <c r="C427" s="59"/>
      <c r="D427" s="59"/>
      <c r="E427" s="59"/>
      <c r="F427" s="59"/>
      <c r="G427" s="59"/>
      <c r="H427" s="59"/>
      <c r="I427" s="59"/>
      <c r="J427" s="59"/>
      <c r="K427" s="59"/>
      <c r="L427" s="59"/>
    </row>
    <row r="428" spans="1:12">
      <c r="A428" s="245"/>
      <c r="B428" s="59"/>
      <c r="C428" s="59"/>
      <c r="D428" s="59"/>
      <c r="E428" s="59"/>
      <c r="F428" s="59"/>
      <c r="G428" s="59"/>
      <c r="H428" s="59"/>
      <c r="I428" s="59"/>
      <c r="J428" s="59"/>
      <c r="K428" s="59"/>
      <c r="L428" s="59"/>
    </row>
    <row r="429" spans="1:12">
      <c r="A429" s="245"/>
      <c r="B429" s="59"/>
      <c r="C429" s="59"/>
      <c r="D429" s="59"/>
      <c r="E429" s="59"/>
      <c r="F429" s="59"/>
      <c r="G429" s="59"/>
      <c r="H429" s="59"/>
      <c r="I429" s="59"/>
      <c r="J429" s="59"/>
      <c r="K429" s="59"/>
      <c r="L429" s="59"/>
    </row>
    <row r="430" spans="1:12">
      <c r="A430" s="245"/>
      <c r="B430" s="59"/>
      <c r="C430" s="59"/>
      <c r="D430" s="59"/>
      <c r="E430" s="59"/>
      <c r="F430" s="59"/>
      <c r="G430" s="59"/>
      <c r="H430" s="59"/>
      <c r="I430" s="59"/>
      <c r="J430" s="59"/>
      <c r="K430" s="59"/>
      <c r="L430" s="59"/>
    </row>
    <row r="431" spans="1:12">
      <c r="A431" s="245"/>
      <c r="B431" s="59"/>
      <c r="C431" s="59"/>
      <c r="D431" s="59"/>
      <c r="E431" s="59"/>
      <c r="F431" s="59"/>
      <c r="G431" s="59"/>
      <c r="H431" s="59"/>
      <c r="I431" s="59"/>
      <c r="J431" s="59"/>
      <c r="K431" s="59"/>
      <c r="L431" s="59"/>
    </row>
    <row r="432" spans="1:12">
      <c r="A432" s="245"/>
      <c r="B432" s="59"/>
      <c r="C432" s="59"/>
      <c r="D432" s="59"/>
      <c r="E432" s="59"/>
      <c r="F432" s="59"/>
      <c r="G432" s="59"/>
      <c r="H432" s="59"/>
      <c r="I432" s="59"/>
      <c r="J432" s="59"/>
      <c r="K432" s="59"/>
      <c r="L432" s="59"/>
    </row>
    <row r="433" spans="1:12">
      <c r="A433" s="245"/>
      <c r="B433" s="59"/>
      <c r="C433" s="59"/>
      <c r="D433" s="59"/>
      <c r="E433" s="59"/>
      <c r="F433" s="59"/>
      <c r="G433" s="59"/>
      <c r="H433" s="59"/>
      <c r="I433" s="59"/>
      <c r="J433" s="59"/>
      <c r="K433" s="59"/>
      <c r="L433" s="59"/>
    </row>
    <row r="434" spans="1:12">
      <c r="A434" s="245"/>
      <c r="B434" s="59"/>
      <c r="C434" s="59"/>
      <c r="D434" s="59"/>
      <c r="E434" s="59"/>
      <c r="F434" s="59"/>
      <c r="G434" s="59"/>
      <c r="H434" s="59"/>
      <c r="I434" s="59"/>
      <c r="J434" s="59"/>
      <c r="K434" s="59"/>
      <c r="L434" s="59"/>
    </row>
    <row r="435" spans="1:12">
      <c r="A435" s="245"/>
      <c r="B435" s="59"/>
      <c r="C435" s="59"/>
      <c r="D435" s="59"/>
      <c r="E435" s="59"/>
      <c r="F435" s="59"/>
      <c r="G435" s="59"/>
      <c r="H435" s="59"/>
      <c r="I435" s="59"/>
      <c r="J435" s="59"/>
      <c r="K435" s="59"/>
      <c r="L435" s="59"/>
    </row>
    <row r="436" spans="1:12">
      <c r="A436" s="245"/>
      <c r="B436" s="59"/>
      <c r="C436" s="59"/>
      <c r="D436" s="59"/>
      <c r="E436" s="59"/>
      <c r="F436" s="59"/>
      <c r="G436" s="59"/>
      <c r="H436" s="59"/>
      <c r="I436" s="59"/>
      <c r="J436" s="59"/>
      <c r="K436" s="59"/>
      <c r="L436" s="59"/>
    </row>
    <row r="437" spans="1:12">
      <c r="A437" s="245"/>
      <c r="B437" s="59"/>
      <c r="C437" s="59"/>
      <c r="D437" s="59"/>
      <c r="E437" s="59"/>
      <c r="F437" s="59"/>
      <c r="G437" s="59"/>
      <c r="H437" s="59"/>
      <c r="I437" s="59"/>
      <c r="J437" s="59"/>
      <c r="K437" s="59"/>
      <c r="L437" s="59"/>
    </row>
    <row r="438" spans="1:12">
      <c r="A438" s="245"/>
      <c r="B438" s="59"/>
      <c r="C438" s="59"/>
      <c r="D438" s="59"/>
      <c r="E438" s="59"/>
      <c r="F438" s="59"/>
      <c r="G438" s="59"/>
      <c r="H438" s="59"/>
      <c r="I438" s="59"/>
      <c r="J438" s="59"/>
      <c r="K438" s="59"/>
      <c r="L438" s="59"/>
    </row>
    <row r="439" spans="1:12">
      <c r="A439" s="245"/>
      <c r="B439" s="59"/>
      <c r="C439" s="59"/>
      <c r="D439" s="59"/>
      <c r="E439" s="59"/>
      <c r="F439" s="59"/>
      <c r="G439" s="59"/>
      <c r="H439" s="59"/>
      <c r="I439" s="59"/>
      <c r="J439" s="59"/>
      <c r="K439" s="59"/>
      <c r="L439" s="59"/>
    </row>
    <row r="440" spans="1:12">
      <c r="A440" s="245"/>
      <c r="B440" s="59"/>
      <c r="C440" s="59"/>
      <c r="D440" s="59"/>
      <c r="E440" s="59"/>
      <c r="F440" s="59"/>
      <c r="G440" s="59"/>
      <c r="H440" s="59"/>
      <c r="I440" s="59"/>
      <c r="J440" s="59"/>
      <c r="K440" s="59"/>
      <c r="L440" s="59"/>
    </row>
    <row r="441" spans="1:12">
      <c r="A441" s="245"/>
      <c r="B441" s="59"/>
      <c r="C441" s="59"/>
      <c r="D441" s="59"/>
      <c r="E441" s="59"/>
      <c r="F441" s="59"/>
      <c r="G441" s="59"/>
      <c r="H441" s="59"/>
      <c r="I441" s="59"/>
      <c r="J441" s="59"/>
      <c r="K441" s="59"/>
      <c r="L441" s="59"/>
    </row>
    <row r="442" spans="1:12">
      <c r="A442" s="245"/>
      <c r="B442" s="59"/>
      <c r="C442" s="59"/>
      <c r="D442" s="59"/>
      <c r="E442" s="59"/>
      <c r="F442" s="59"/>
      <c r="G442" s="59"/>
      <c r="H442" s="59"/>
      <c r="I442" s="59"/>
      <c r="J442" s="59"/>
      <c r="K442" s="59"/>
      <c r="L442" s="59"/>
    </row>
    <row r="443" spans="1:12">
      <c r="A443" s="245"/>
      <c r="B443" s="59"/>
      <c r="C443" s="59"/>
      <c r="D443" s="59"/>
      <c r="E443" s="59"/>
      <c r="F443" s="59"/>
      <c r="G443" s="59"/>
      <c r="H443" s="59"/>
      <c r="I443" s="59"/>
      <c r="J443" s="59"/>
      <c r="K443" s="59"/>
      <c r="L443" s="59"/>
    </row>
    <row r="444" spans="1:12">
      <c r="A444" s="245"/>
      <c r="B444" s="59"/>
      <c r="C444" s="59"/>
      <c r="D444" s="59"/>
      <c r="E444" s="59"/>
      <c r="F444" s="59"/>
      <c r="G444" s="59"/>
      <c r="H444" s="59"/>
      <c r="I444" s="59"/>
      <c r="J444" s="59"/>
      <c r="K444" s="59"/>
      <c r="L444" s="59"/>
    </row>
    <row r="445" spans="1:12">
      <c r="A445" s="245"/>
      <c r="B445" s="59"/>
      <c r="C445" s="59"/>
      <c r="D445" s="59"/>
      <c r="E445" s="59"/>
      <c r="F445" s="59"/>
      <c r="G445" s="59"/>
      <c r="H445" s="59"/>
      <c r="I445" s="59"/>
      <c r="J445" s="59"/>
      <c r="K445" s="59"/>
      <c r="L445" s="59"/>
    </row>
    <row r="446" spans="1:12">
      <c r="A446" s="245"/>
      <c r="B446" s="59"/>
      <c r="C446" s="59"/>
      <c r="D446" s="59"/>
      <c r="E446" s="59"/>
      <c r="F446" s="59"/>
      <c r="G446" s="59"/>
      <c r="H446" s="59"/>
      <c r="I446" s="59"/>
      <c r="J446" s="59"/>
      <c r="K446" s="59"/>
      <c r="L446" s="59"/>
    </row>
    <row r="447" spans="1:12">
      <c r="A447" s="245"/>
      <c r="B447" s="59"/>
      <c r="C447" s="59"/>
      <c r="D447" s="59"/>
      <c r="E447" s="59"/>
      <c r="F447" s="59"/>
      <c r="G447" s="59"/>
      <c r="H447" s="59"/>
      <c r="I447" s="59"/>
      <c r="J447" s="59"/>
      <c r="K447" s="59"/>
      <c r="L447" s="59"/>
    </row>
    <row r="448" spans="1:12">
      <c r="A448" s="245"/>
      <c r="B448" s="59"/>
      <c r="C448" s="59"/>
      <c r="D448" s="59"/>
      <c r="E448" s="59"/>
      <c r="F448" s="59"/>
      <c r="G448" s="59"/>
      <c r="H448" s="59"/>
      <c r="I448" s="59"/>
      <c r="J448" s="59"/>
      <c r="K448" s="59"/>
      <c r="L448" s="59"/>
    </row>
    <row r="449" spans="1:12">
      <c r="A449" s="245"/>
      <c r="B449" s="59"/>
      <c r="C449" s="59"/>
      <c r="D449" s="59"/>
      <c r="E449" s="59"/>
      <c r="F449" s="59"/>
      <c r="G449" s="59"/>
      <c r="H449" s="59"/>
      <c r="I449" s="59"/>
      <c r="J449" s="59"/>
      <c r="K449" s="59"/>
      <c r="L449" s="59"/>
    </row>
    <row r="450" spans="1:12">
      <c r="A450" s="245"/>
      <c r="B450" s="59"/>
      <c r="C450" s="59"/>
      <c r="D450" s="59"/>
      <c r="E450" s="59"/>
      <c r="F450" s="59"/>
      <c r="G450" s="59"/>
      <c r="H450" s="59"/>
      <c r="I450" s="59"/>
      <c r="J450" s="59"/>
      <c r="K450" s="59"/>
      <c r="L450" s="59"/>
    </row>
    <row r="451" spans="1:12">
      <c r="A451" s="245"/>
      <c r="B451" s="59"/>
      <c r="C451" s="59"/>
      <c r="D451" s="59"/>
      <c r="E451" s="59"/>
      <c r="F451" s="59"/>
      <c r="G451" s="59"/>
      <c r="H451" s="59"/>
      <c r="I451" s="59"/>
      <c r="J451" s="59"/>
      <c r="K451" s="59"/>
      <c r="L451" s="59"/>
    </row>
    <row r="452" spans="1:12">
      <c r="A452" s="11"/>
    </row>
    <row r="453" spans="1:12">
      <c r="A453" s="11"/>
    </row>
  </sheetData>
  <sheetProtection algorithmName="SHA-512" hashValue="BzD09A1L/lzuyHY2lvlxWT2anGhdFVfVLw21X76DVg8TK9Ct3j9pfAlJXdW9O8EiWNSDlZlDaQu88YfRsgOT9A==" saltValue="PfQkdCPUhRu7S+d41Uar3w==" spinCount="100000" sheet="1" objects="1" scenarios="1" selectLockedCells="1"/>
  <mergeCells count="227">
    <mergeCell ref="B135:J135"/>
    <mergeCell ref="B136:J136"/>
    <mergeCell ref="C142:J142"/>
    <mergeCell ref="B187:J187"/>
    <mergeCell ref="B153:J153"/>
    <mergeCell ref="B154:J154"/>
    <mergeCell ref="B147:J147"/>
    <mergeCell ref="B148:J148"/>
    <mergeCell ref="B149:J149"/>
    <mergeCell ref="B150:J150"/>
    <mergeCell ref="B151:J151"/>
    <mergeCell ref="C141:J141"/>
    <mergeCell ref="B162:J162"/>
    <mergeCell ref="B163:J163"/>
    <mergeCell ref="B164:J164"/>
    <mergeCell ref="B165:J165"/>
    <mergeCell ref="B166:J166"/>
    <mergeCell ref="B167:J167"/>
    <mergeCell ref="B168:J168"/>
    <mergeCell ref="B169:J169"/>
    <mergeCell ref="C186:J186"/>
    <mergeCell ref="B172:J172"/>
    <mergeCell ref="C185:J185"/>
    <mergeCell ref="B144:J144"/>
    <mergeCell ref="B83:J83"/>
    <mergeCell ref="B84:J84"/>
    <mergeCell ref="B85:J85"/>
    <mergeCell ref="B145:J145"/>
    <mergeCell ref="B146:J146"/>
    <mergeCell ref="B94:J94"/>
    <mergeCell ref="B95:J95"/>
    <mergeCell ref="B96:J96"/>
    <mergeCell ref="B97:J97"/>
    <mergeCell ref="B98:J98"/>
    <mergeCell ref="B99:J99"/>
    <mergeCell ref="B100:J100"/>
    <mergeCell ref="B101:J101"/>
    <mergeCell ref="B102:J102"/>
    <mergeCell ref="B103:J103"/>
    <mergeCell ref="B104:J104"/>
    <mergeCell ref="B105:J105"/>
    <mergeCell ref="B133:J133"/>
    <mergeCell ref="B127:J127"/>
    <mergeCell ref="B113:J113"/>
    <mergeCell ref="B114:J114"/>
    <mergeCell ref="B115:J115"/>
    <mergeCell ref="B116:J116"/>
    <mergeCell ref="B117:J117"/>
    <mergeCell ref="B110:J110"/>
    <mergeCell ref="B111:J111"/>
    <mergeCell ref="C143:J143"/>
    <mergeCell ref="B171:J171"/>
    <mergeCell ref="B124:J124"/>
    <mergeCell ref="C60:J60"/>
    <mergeCell ref="C61:J61"/>
    <mergeCell ref="B76:J76"/>
    <mergeCell ref="B77:J77"/>
    <mergeCell ref="C62:J62"/>
    <mergeCell ref="C63:J63"/>
    <mergeCell ref="C64:J64"/>
    <mergeCell ref="C65:J65"/>
    <mergeCell ref="C66:J66"/>
    <mergeCell ref="B89:J89"/>
    <mergeCell ref="B90:J90"/>
    <mergeCell ref="B93:J93"/>
    <mergeCell ref="C68:J68"/>
    <mergeCell ref="B78:J78"/>
    <mergeCell ref="B79:J79"/>
    <mergeCell ref="B80:J80"/>
    <mergeCell ref="B107:J107"/>
    <mergeCell ref="B108:J108"/>
    <mergeCell ref="B109:J109"/>
    <mergeCell ref="A1:J1"/>
    <mergeCell ref="B27:J27"/>
    <mergeCell ref="B28:J28"/>
    <mergeCell ref="B29:J29"/>
    <mergeCell ref="B30:J30"/>
    <mergeCell ref="A2:J2"/>
    <mergeCell ref="B31:J31"/>
    <mergeCell ref="C70:J70"/>
    <mergeCell ref="C71:J71"/>
    <mergeCell ref="C39:J39"/>
    <mergeCell ref="C40:J40"/>
    <mergeCell ref="C41:J41"/>
    <mergeCell ref="C42:J42"/>
    <mergeCell ref="C69:J69"/>
    <mergeCell ref="C51:J51"/>
    <mergeCell ref="C52:J52"/>
    <mergeCell ref="C56:J56"/>
    <mergeCell ref="A3:J3"/>
    <mergeCell ref="H8:J8"/>
    <mergeCell ref="H9:J9"/>
    <mergeCell ref="H10:J10"/>
    <mergeCell ref="C59:J59"/>
    <mergeCell ref="C50:J50"/>
    <mergeCell ref="C57:J57"/>
    <mergeCell ref="C74:J74"/>
    <mergeCell ref="C75:J75"/>
    <mergeCell ref="B38:J38"/>
    <mergeCell ref="B32:J32"/>
    <mergeCell ref="B33:J33"/>
    <mergeCell ref="N27:O28"/>
    <mergeCell ref="B193:J193"/>
    <mergeCell ref="B118:J118"/>
    <mergeCell ref="B119:J119"/>
    <mergeCell ref="B120:J120"/>
    <mergeCell ref="B121:J121"/>
    <mergeCell ref="B122:J122"/>
    <mergeCell ref="B123:J123"/>
    <mergeCell ref="B125:J125"/>
    <mergeCell ref="B86:J86"/>
    <mergeCell ref="B126:J126"/>
    <mergeCell ref="B112:J112"/>
    <mergeCell ref="B91:J91"/>
    <mergeCell ref="B92:J92"/>
    <mergeCell ref="C173:J173"/>
    <mergeCell ref="C174:J174"/>
    <mergeCell ref="C183:J183"/>
    <mergeCell ref="C72:J72"/>
    <mergeCell ref="B81:J81"/>
    <mergeCell ref="B82:J82"/>
    <mergeCell ref="B106:J106"/>
    <mergeCell ref="B194:J194"/>
    <mergeCell ref="B195:J195"/>
    <mergeCell ref="B196:J196"/>
    <mergeCell ref="B197:J197"/>
    <mergeCell ref="B128:J128"/>
    <mergeCell ref="B129:J129"/>
    <mergeCell ref="B130:J130"/>
    <mergeCell ref="B131:J131"/>
    <mergeCell ref="B132:J132"/>
    <mergeCell ref="B134:J134"/>
    <mergeCell ref="C137:J137"/>
    <mergeCell ref="B190:J190"/>
    <mergeCell ref="B191:J191"/>
    <mergeCell ref="B192:J192"/>
    <mergeCell ref="B189:J189"/>
    <mergeCell ref="B188:J188"/>
    <mergeCell ref="C138:J138"/>
    <mergeCell ref="C139:J139"/>
    <mergeCell ref="C140:J140"/>
    <mergeCell ref="C178:J178"/>
    <mergeCell ref="C179:J179"/>
    <mergeCell ref="C180:J180"/>
    <mergeCell ref="C181:J181"/>
    <mergeCell ref="C182:J182"/>
    <mergeCell ref="B211:J211"/>
    <mergeCell ref="B212:J212"/>
    <mergeCell ref="B213:J213"/>
    <mergeCell ref="B198:J198"/>
    <mergeCell ref="B199:J199"/>
    <mergeCell ref="B200:J200"/>
    <mergeCell ref="B201:J201"/>
    <mergeCell ref="B202:J202"/>
    <mergeCell ref="B203:J203"/>
    <mergeCell ref="B204:J204"/>
    <mergeCell ref="B205:J205"/>
    <mergeCell ref="B207:J207"/>
    <mergeCell ref="B208:J208"/>
    <mergeCell ref="B209:J209"/>
    <mergeCell ref="B210:J210"/>
    <mergeCell ref="C184:J184"/>
    <mergeCell ref="C175:J175"/>
    <mergeCell ref="C176:J176"/>
    <mergeCell ref="C177:J177"/>
    <mergeCell ref="B152:J152"/>
    <mergeCell ref="A4:J4"/>
    <mergeCell ref="A5:J5"/>
    <mergeCell ref="B7:D7"/>
    <mergeCell ref="B8:D8"/>
    <mergeCell ref="B9:D9"/>
    <mergeCell ref="B10:D10"/>
    <mergeCell ref="B11:D11"/>
    <mergeCell ref="B12:D12"/>
    <mergeCell ref="B13:D13"/>
    <mergeCell ref="B24:J24"/>
    <mergeCell ref="B25:J25"/>
    <mergeCell ref="E7:G7"/>
    <mergeCell ref="E8:G8"/>
    <mergeCell ref="E9:G9"/>
    <mergeCell ref="E10:G10"/>
    <mergeCell ref="E11:G11"/>
    <mergeCell ref="E12:G12"/>
    <mergeCell ref="E13:G13"/>
    <mergeCell ref="E14:G14"/>
    <mergeCell ref="H7:J7"/>
    <mergeCell ref="B54:J54"/>
    <mergeCell ref="B55:J55"/>
    <mergeCell ref="C73:J73"/>
    <mergeCell ref="B19:J19"/>
    <mergeCell ref="B20:J20"/>
    <mergeCell ref="B21:J21"/>
    <mergeCell ref="B22:J22"/>
    <mergeCell ref="B23:J23"/>
    <mergeCell ref="H11:J11"/>
    <mergeCell ref="H12:J12"/>
    <mergeCell ref="H13:J13"/>
    <mergeCell ref="B14:D14"/>
    <mergeCell ref="H14:J14"/>
    <mergeCell ref="B15:J15"/>
    <mergeCell ref="B16:J16"/>
    <mergeCell ref="B17:J17"/>
    <mergeCell ref="B18:J18"/>
    <mergeCell ref="B170:J170"/>
    <mergeCell ref="B26:F26"/>
    <mergeCell ref="B155:J155"/>
    <mergeCell ref="B156:J156"/>
    <mergeCell ref="B157:J157"/>
    <mergeCell ref="B158:J158"/>
    <mergeCell ref="B159:J159"/>
    <mergeCell ref="B160:J160"/>
    <mergeCell ref="B161:J161"/>
    <mergeCell ref="B34:J34"/>
    <mergeCell ref="B35:J35"/>
    <mergeCell ref="B36:J36"/>
    <mergeCell ref="B37:J37"/>
    <mergeCell ref="C43:J43"/>
    <mergeCell ref="C45:J45"/>
    <mergeCell ref="C47:J47"/>
    <mergeCell ref="B44:J44"/>
    <mergeCell ref="C46:J46"/>
    <mergeCell ref="C48:J48"/>
    <mergeCell ref="C49:J49"/>
    <mergeCell ref="B87:J87"/>
    <mergeCell ref="B88:J88"/>
    <mergeCell ref="C67:J67"/>
    <mergeCell ref="C58:J58"/>
  </mergeCells>
  <hyperlinks>
    <hyperlink ref="N27:O28" location="DATA!A1" display="BACK TO DATA"/>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A547"/>
  <sheetViews>
    <sheetView workbookViewId="0">
      <selection activeCell="B1" sqref="B1"/>
    </sheetView>
  </sheetViews>
  <sheetFormatPr defaultRowHeight="15"/>
  <cols>
    <col min="1" max="1" width="115.85546875" customWidth="1"/>
  </cols>
  <sheetData>
    <row r="1" spans="1:53" s="43" customFormat="1" ht="71.45" customHeight="1" thickTop="1">
      <c r="A1" s="457"/>
      <c r="B1" s="455"/>
      <c r="C1" s="455"/>
      <c r="D1" s="455"/>
      <c r="E1" s="1203"/>
      <c r="F1" s="1203"/>
      <c r="G1" s="1203"/>
      <c r="H1" s="1203"/>
      <c r="I1" s="1203"/>
      <c r="J1" s="1203"/>
      <c r="K1" s="1203"/>
      <c r="L1" s="1203"/>
      <c r="M1" s="1203"/>
      <c r="N1" s="1203"/>
      <c r="O1" s="1203"/>
      <c r="P1" s="1203"/>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row>
    <row r="2" spans="1:53" s="43" customFormat="1" ht="25.15" customHeight="1">
      <c r="A2" s="458" t="s">
        <v>1037</v>
      </c>
      <c r="B2" s="459"/>
      <c r="C2" s="459"/>
      <c r="D2" s="459"/>
      <c r="E2" s="459"/>
      <c r="F2" s="459"/>
      <c r="G2" s="459"/>
      <c r="H2" s="459"/>
      <c r="I2" s="459"/>
      <c r="J2" s="459"/>
      <c r="K2" s="459"/>
      <c r="L2" s="459"/>
      <c r="M2" s="459"/>
      <c r="N2" s="459"/>
      <c r="O2" s="459"/>
      <c r="P2" s="459"/>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row>
    <row r="3" spans="1:53" s="43" customFormat="1" ht="17.45" customHeight="1">
      <c r="A3" s="460"/>
      <c r="B3" s="459"/>
      <c r="C3" s="459"/>
      <c r="D3" s="459"/>
      <c r="E3" s="459"/>
      <c r="F3" s="459"/>
      <c r="G3" s="459"/>
      <c r="H3" s="459"/>
      <c r="I3" s="459"/>
      <c r="J3" s="459"/>
      <c r="K3" s="459"/>
      <c r="L3" s="459"/>
      <c r="M3" s="459"/>
      <c r="N3" s="459"/>
      <c r="O3" s="459"/>
      <c r="P3" s="459"/>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row>
    <row r="4" spans="1:53" ht="30.6" customHeight="1">
      <c r="A4" s="461" t="s">
        <v>957</v>
      </c>
      <c r="B4" s="452"/>
      <c r="C4" s="452"/>
      <c r="D4" s="452"/>
      <c r="E4" s="452"/>
      <c r="F4" s="452"/>
      <c r="G4" s="452"/>
      <c r="H4" s="452"/>
      <c r="I4" s="452"/>
      <c r="J4" s="452"/>
      <c r="K4" s="452"/>
      <c r="L4" s="452"/>
      <c r="M4" s="452"/>
      <c r="N4" s="452"/>
      <c r="O4" s="452"/>
      <c r="P4" s="45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row>
    <row r="5" spans="1:53" ht="121.5">
      <c r="A5" s="462" t="s">
        <v>958</v>
      </c>
      <c r="B5" s="452"/>
      <c r="C5" s="452"/>
      <c r="D5" s="452"/>
      <c r="E5" s="452"/>
      <c r="F5" s="452"/>
      <c r="G5" s="452"/>
      <c r="H5" s="452"/>
      <c r="I5" s="452"/>
      <c r="J5" s="452"/>
      <c r="K5" s="452"/>
      <c r="L5" s="452"/>
      <c r="M5" s="452"/>
      <c r="N5" s="452"/>
      <c r="O5" s="452"/>
      <c r="P5" s="45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row>
    <row r="6" spans="1:53" ht="81">
      <c r="A6" s="462" t="s">
        <v>959</v>
      </c>
      <c r="B6" s="452"/>
      <c r="C6" s="452"/>
      <c r="D6" s="452"/>
      <c r="E6" s="452"/>
      <c r="F6" s="452"/>
      <c r="G6" s="452"/>
      <c r="H6" s="452"/>
      <c r="I6" s="452"/>
      <c r="J6" s="452"/>
      <c r="K6" s="452"/>
      <c r="L6" s="452"/>
      <c r="M6" s="452"/>
      <c r="N6" s="452"/>
      <c r="O6" s="452"/>
      <c r="P6" s="45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row>
    <row r="7" spans="1:53" ht="20.25">
      <c r="A7" s="463" t="s">
        <v>960</v>
      </c>
      <c r="B7" s="452"/>
      <c r="C7" s="452"/>
      <c r="D7" s="452"/>
      <c r="E7" s="452"/>
      <c r="F7" s="452"/>
      <c r="G7" s="452"/>
      <c r="H7" s="452"/>
      <c r="I7" s="452"/>
      <c r="J7" s="452"/>
      <c r="K7" s="452"/>
      <c r="L7" s="452"/>
      <c r="M7" s="452"/>
      <c r="N7" s="452"/>
      <c r="O7" s="452"/>
      <c r="P7" s="45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row>
    <row r="8" spans="1:53" ht="101.25">
      <c r="A8" s="464" t="s">
        <v>961</v>
      </c>
      <c r="B8" s="452"/>
      <c r="C8" s="452"/>
      <c r="D8" s="452"/>
      <c r="E8" s="452"/>
      <c r="F8" s="452"/>
      <c r="G8" s="452"/>
      <c r="H8" s="452"/>
      <c r="I8" s="452"/>
      <c r="J8" s="452"/>
      <c r="K8" s="452"/>
      <c r="L8" s="452"/>
      <c r="M8" s="452"/>
      <c r="N8" s="452"/>
      <c r="O8" s="452"/>
      <c r="P8" s="45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row>
    <row r="9" spans="1:53" ht="20.25">
      <c r="A9" s="463" t="s">
        <v>49</v>
      </c>
      <c r="B9" s="452"/>
      <c r="C9" s="452"/>
      <c r="D9" s="452"/>
      <c r="E9" s="452"/>
      <c r="F9" s="452"/>
      <c r="G9" s="452"/>
      <c r="H9" s="452"/>
      <c r="I9" s="452"/>
      <c r="J9" s="452"/>
      <c r="K9" s="452"/>
      <c r="L9" s="452"/>
      <c r="M9" s="452"/>
      <c r="N9" s="452"/>
      <c r="O9" s="452"/>
      <c r="P9" s="45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row>
    <row r="10" spans="1:53" ht="20.25">
      <c r="A10" s="465" t="s">
        <v>962</v>
      </c>
      <c r="B10" s="452"/>
      <c r="C10" s="452"/>
      <c r="D10" s="452"/>
      <c r="E10" s="452"/>
      <c r="F10" s="452"/>
      <c r="G10" s="452"/>
      <c r="H10" s="452"/>
      <c r="I10" s="452"/>
      <c r="J10" s="452"/>
      <c r="K10" s="452"/>
      <c r="L10" s="452"/>
      <c r="M10" s="452"/>
      <c r="N10" s="452"/>
      <c r="O10" s="452"/>
      <c r="P10" s="45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row>
    <row r="11" spans="1:53" ht="60.75">
      <c r="A11" s="462" t="s">
        <v>963</v>
      </c>
      <c r="B11" s="452"/>
      <c r="C11" s="452"/>
      <c r="D11" s="452"/>
      <c r="E11" s="452"/>
      <c r="F11" s="452"/>
      <c r="G11" s="452"/>
      <c r="H11" s="452"/>
      <c r="I11" s="452"/>
      <c r="J11" s="452"/>
      <c r="K11" s="452"/>
      <c r="L11" s="452"/>
      <c r="M11" s="452"/>
      <c r="N11" s="452"/>
      <c r="O11" s="452"/>
      <c r="P11" s="45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row>
    <row r="12" spans="1:53" ht="32.450000000000003" customHeight="1">
      <c r="A12" s="466" t="s">
        <v>964</v>
      </c>
      <c r="B12" s="452"/>
      <c r="C12" s="452"/>
      <c r="D12" s="452"/>
      <c r="E12" s="452"/>
      <c r="F12" s="452"/>
      <c r="G12" s="452"/>
      <c r="H12" s="452"/>
      <c r="I12" s="452"/>
      <c r="J12" s="452"/>
      <c r="K12" s="452"/>
      <c r="L12" s="452"/>
      <c r="M12" s="452"/>
      <c r="N12" s="452"/>
      <c r="O12" s="452"/>
      <c r="P12" s="45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row>
    <row r="13" spans="1:53" ht="60.75">
      <c r="A13" s="462" t="s">
        <v>965</v>
      </c>
      <c r="B13" s="452"/>
      <c r="C13" s="452"/>
      <c r="D13" s="452"/>
      <c r="E13" s="452"/>
      <c r="F13" s="452"/>
      <c r="G13" s="452"/>
      <c r="H13" s="452"/>
      <c r="I13" s="452"/>
      <c r="J13" s="452"/>
      <c r="K13" s="452"/>
      <c r="L13" s="452"/>
      <c r="M13" s="452"/>
      <c r="N13" s="452"/>
      <c r="O13" s="452"/>
      <c r="P13" s="45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row>
    <row r="14" spans="1:53" ht="60.75">
      <c r="A14" s="462" t="s">
        <v>966</v>
      </c>
      <c r="B14" s="452"/>
      <c r="C14" s="452"/>
      <c r="D14" s="452"/>
      <c r="E14" s="452"/>
      <c r="F14" s="452"/>
      <c r="G14" s="452"/>
      <c r="H14" s="452"/>
      <c r="I14" s="452"/>
      <c r="J14" s="452"/>
      <c r="K14" s="452"/>
      <c r="L14" s="452"/>
      <c r="M14" s="452"/>
      <c r="N14" s="452"/>
      <c r="O14" s="452"/>
      <c r="P14" s="45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row>
    <row r="15" spans="1:53" ht="81">
      <c r="A15" s="462" t="s">
        <v>967</v>
      </c>
      <c r="B15" s="452"/>
      <c r="C15" s="452"/>
      <c r="D15" s="452"/>
      <c r="E15" s="452"/>
      <c r="F15" s="452"/>
      <c r="G15" s="452"/>
      <c r="H15" s="452"/>
      <c r="I15" s="452"/>
      <c r="J15" s="452"/>
      <c r="K15" s="452"/>
      <c r="L15" s="452"/>
      <c r="M15" s="452"/>
      <c r="N15" s="452"/>
      <c r="O15" s="452"/>
      <c r="P15" s="45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row>
    <row r="16" spans="1:53" ht="20.25">
      <c r="A16" s="466" t="s">
        <v>2</v>
      </c>
      <c r="B16" s="452"/>
      <c r="C16" s="452"/>
      <c r="D16" s="452"/>
      <c r="E16" s="452"/>
      <c r="F16" s="452"/>
      <c r="G16" s="452"/>
      <c r="H16" s="452"/>
      <c r="I16" s="452"/>
      <c r="J16" s="452"/>
      <c r="K16" s="452"/>
      <c r="L16" s="452"/>
      <c r="M16" s="452"/>
      <c r="N16" s="452"/>
      <c r="O16" s="452"/>
      <c r="P16" s="45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row>
    <row r="17" spans="1:53" ht="101.25">
      <c r="A17" s="467" t="s">
        <v>968</v>
      </c>
      <c r="B17" s="452"/>
      <c r="C17" s="452"/>
      <c r="D17" s="452"/>
      <c r="E17" s="452"/>
      <c r="F17" s="452"/>
      <c r="G17" s="452"/>
      <c r="H17" s="452"/>
      <c r="I17" s="452"/>
      <c r="J17" s="452"/>
      <c r="K17" s="452"/>
      <c r="L17" s="452"/>
      <c r="M17" s="452"/>
      <c r="N17" s="452"/>
      <c r="O17" s="452"/>
      <c r="P17" s="45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row>
    <row r="18" spans="1:53" ht="20.25">
      <c r="A18" s="464" t="s">
        <v>969</v>
      </c>
      <c r="B18" s="452"/>
      <c r="C18" s="452"/>
      <c r="D18" s="452"/>
      <c r="E18" s="452"/>
      <c r="F18" s="452"/>
      <c r="G18" s="452"/>
      <c r="H18" s="452"/>
      <c r="I18" s="452"/>
      <c r="J18" s="452"/>
      <c r="K18" s="452"/>
      <c r="L18" s="452"/>
      <c r="M18" s="452"/>
      <c r="N18" s="452"/>
      <c r="O18" s="452"/>
      <c r="P18" s="45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row>
    <row r="19" spans="1:53" ht="40.5">
      <c r="A19" s="464" t="s">
        <v>970</v>
      </c>
      <c r="B19" s="452"/>
      <c r="C19" s="452"/>
      <c r="D19" s="452"/>
      <c r="E19" s="452"/>
      <c r="F19" s="452"/>
      <c r="G19" s="452"/>
      <c r="H19" s="452"/>
      <c r="I19" s="452"/>
      <c r="J19" s="452"/>
      <c r="K19" s="452"/>
      <c r="L19" s="452"/>
      <c r="M19" s="452"/>
      <c r="N19" s="452"/>
      <c r="O19" s="452"/>
      <c r="P19" s="45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row>
    <row r="20" spans="1:53" ht="20.25">
      <c r="A20" s="464" t="s">
        <v>971</v>
      </c>
      <c r="B20" s="452"/>
      <c r="C20" s="452"/>
      <c r="D20" s="452"/>
      <c r="E20" s="452"/>
      <c r="F20" s="452"/>
      <c r="G20" s="452"/>
      <c r="H20" s="452"/>
      <c r="I20" s="452"/>
      <c r="J20" s="452"/>
      <c r="K20" s="452"/>
      <c r="L20" s="452"/>
      <c r="M20" s="452"/>
      <c r="N20" s="452"/>
      <c r="O20" s="452"/>
      <c r="P20" s="45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row>
    <row r="21" spans="1:53" ht="121.5">
      <c r="A21" s="467" t="s">
        <v>972</v>
      </c>
      <c r="B21" s="452"/>
      <c r="C21" s="452"/>
      <c r="D21" s="452"/>
      <c r="E21" s="452"/>
      <c r="F21" s="452"/>
      <c r="G21" s="452"/>
      <c r="H21" s="452"/>
      <c r="I21" s="452"/>
      <c r="J21" s="452"/>
      <c r="K21" s="452"/>
      <c r="L21" s="452"/>
      <c r="M21" s="452"/>
      <c r="N21" s="452"/>
      <c r="O21" s="452"/>
      <c r="P21" s="45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row>
    <row r="22" spans="1:53" ht="20.25">
      <c r="A22" s="468" t="s">
        <v>973</v>
      </c>
      <c r="B22" s="452"/>
      <c r="C22" s="452"/>
      <c r="D22" s="452"/>
      <c r="E22" s="452"/>
      <c r="F22" s="452"/>
      <c r="G22" s="452"/>
      <c r="H22" s="452"/>
      <c r="I22" s="452"/>
      <c r="J22" s="452"/>
      <c r="K22" s="452"/>
      <c r="L22" s="452"/>
      <c r="M22" s="452"/>
      <c r="N22" s="452"/>
      <c r="O22" s="452"/>
      <c r="P22" s="45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row>
    <row r="23" spans="1:53" ht="81">
      <c r="A23" s="467" t="s">
        <v>974</v>
      </c>
      <c r="B23" s="452"/>
      <c r="C23" s="452"/>
      <c r="D23" s="452"/>
      <c r="E23" s="452"/>
      <c r="F23" s="452"/>
      <c r="G23" s="452"/>
      <c r="H23" s="452"/>
      <c r="I23" s="452"/>
      <c r="J23" s="452"/>
      <c r="K23" s="452"/>
      <c r="L23" s="452"/>
      <c r="M23" s="452"/>
      <c r="N23" s="452"/>
      <c r="O23" s="452"/>
      <c r="P23" s="45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row>
    <row r="24" spans="1:53" ht="20.25">
      <c r="A24" s="468" t="s">
        <v>975</v>
      </c>
      <c r="B24" s="452"/>
      <c r="C24" s="452"/>
      <c r="D24" s="452"/>
      <c r="E24" s="452"/>
      <c r="F24" s="452"/>
      <c r="G24" s="452"/>
      <c r="H24" s="452"/>
      <c r="I24" s="452"/>
      <c r="J24" s="452"/>
      <c r="K24" s="452"/>
      <c r="L24" s="452"/>
      <c r="M24" s="452"/>
      <c r="N24" s="452"/>
      <c r="O24" s="452"/>
      <c r="P24" s="45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row>
    <row r="25" spans="1:53" ht="60.75">
      <c r="A25" s="467" t="s">
        <v>976</v>
      </c>
      <c r="B25" s="452"/>
      <c r="C25" s="452"/>
      <c r="D25" s="452"/>
      <c r="E25" s="452"/>
      <c r="F25" s="452"/>
      <c r="G25" s="452"/>
      <c r="H25" s="452"/>
      <c r="I25" s="452"/>
      <c r="J25" s="452"/>
      <c r="K25" s="452"/>
      <c r="L25" s="452"/>
      <c r="M25" s="452"/>
      <c r="N25" s="452"/>
      <c r="O25" s="452"/>
      <c r="P25" s="45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row>
    <row r="26" spans="1:53" ht="60.75">
      <c r="A26" s="467" t="s">
        <v>977</v>
      </c>
      <c r="B26" s="452"/>
      <c r="C26" s="452"/>
      <c r="D26" s="452"/>
      <c r="E26" s="452"/>
      <c r="F26" s="452"/>
      <c r="G26" s="452"/>
      <c r="H26" s="452"/>
      <c r="I26" s="452"/>
      <c r="J26" s="452"/>
      <c r="K26" s="452"/>
      <c r="L26" s="452"/>
      <c r="M26" s="452"/>
      <c r="N26" s="452"/>
      <c r="O26" s="452"/>
      <c r="P26" s="45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row>
    <row r="27" spans="1:53" ht="20.25">
      <c r="A27" s="468" t="s">
        <v>468</v>
      </c>
      <c r="B27" s="452"/>
      <c r="C27" s="452"/>
      <c r="D27" s="452"/>
      <c r="E27" s="452"/>
      <c r="F27" s="452"/>
      <c r="G27" s="452"/>
      <c r="H27" s="452"/>
      <c r="I27" s="452"/>
      <c r="J27" s="452"/>
      <c r="K27" s="452"/>
      <c r="L27" s="452"/>
      <c r="M27" s="452"/>
      <c r="N27" s="452"/>
      <c r="O27" s="452"/>
      <c r="P27" s="45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row>
    <row r="28" spans="1:53" ht="40.5">
      <c r="A28" s="469" t="s">
        <v>978</v>
      </c>
      <c r="B28" s="452"/>
      <c r="C28" s="452"/>
      <c r="D28" s="452"/>
      <c r="E28" s="452"/>
      <c r="F28" s="452"/>
      <c r="G28" s="452"/>
      <c r="H28" s="452"/>
      <c r="I28" s="452"/>
      <c r="J28" s="452"/>
      <c r="K28" s="452"/>
      <c r="L28" s="452"/>
      <c r="M28" s="452"/>
      <c r="N28" s="452"/>
      <c r="O28" s="452"/>
      <c r="P28" s="45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row>
    <row r="29" spans="1:53" ht="20.25">
      <c r="A29" s="468" t="s">
        <v>712</v>
      </c>
      <c r="B29" s="452"/>
      <c r="C29" s="452"/>
      <c r="D29" s="452"/>
      <c r="E29" s="452"/>
      <c r="F29" s="452"/>
      <c r="G29" s="452"/>
      <c r="H29" s="452"/>
      <c r="I29" s="452"/>
      <c r="J29" s="452"/>
      <c r="K29" s="452"/>
      <c r="L29" s="452"/>
      <c r="M29" s="452"/>
      <c r="N29" s="452"/>
      <c r="O29" s="452"/>
      <c r="P29" s="45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row>
    <row r="30" spans="1:53" ht="81">
      <c r="A30" s="469" t="s">
        <v>979</v>
      </c>
      <c r="B30" s="452"/>
      <c r="C30" s="452"/>
      <c r="D30" s="452"/>
      <c r="E30" s="452"/>
      <c r="F30" s="452"/>
      <c r="G30" s="452"/>
      <c r="H30" s="452"/>
      <c r="I30" s="452"/>
      <c r="J30" s="452"/>
      <c r="K30" s="452"/>
      <c r="L30" s="452"/>
      <c r="M30" s="452"/>
      <c r="N30" s="452"/>
      <c r="O30" s="452"/>
      <c r="P30" s="45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row>
    <row r="31" spans="1:53" ht="20.25">
      <c r="A31" s="468" t="s">
        <v>980</v>
      </c>
      <c r="B31" s="452"/>
      <c r="C31" s="452"/>
      <c r="D31" s="452"/>
      <c r="E31" s="452"/>
      <c r="F31" s="452"/>
      <c r="G31" s="452"/>
      <c r="H31" s="452"/>
      <c r="I31" s="452"/>
      <c r="J31" s="452"/>
      <c r="K31" s="452"/>
      <c r="L31" s="452"/>
      <c r="M31" s="452"/>
      <c r="N31" s="452"/>
      <c r="O31" s="452"/>
      <c r="P31" s="45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row>
    <row r="32" spans="1:53" ht="141.75">
      <c r="A32" s="467" t="s">
        <v>981</v>
      </c>
      <c r="B32" s="452"/>
      <c r="C32" s="452"/>
      <c r="D32" s="452"/>
      <c r="E32" s="452"/>
      <c r="F32" s="452"/>
      <c r="G32" s="452"/>
      <c r="H32" s="452"/>
      <c r="I32" s="452"/>
      <c r="J32" s="452"/>
      <c r="K32" s="452"/>
      <c r="L32" s="452"/>
      <c r="M32" s="452"/>
      <c r="N32" s="452"/>
      <c r="O32" s="452"/>
      <c r="P32" s="45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row>
    <row r="33" spans="1:53" ht="102.75">
      <c r="A33" s="470" t="s">
        <v>982</v>
      </c>
      <c r="B33" s="452"/>
      <c r="C33" s="452"/>
      <c r="D33" s="452"/>
      <c r="E33" s="452"/>
      <c r="F33" s="452"/>
      <c r="G33" s="452"/>
      <c r="H33" s="452"/>
      <c r="I33" s="452"/>
      <c r="J33" s="452"/>
      <c r="K33" s="452"/>
      <c r="L33" s="452"/>
      <c r="M33" s="452"/>
      <c r="N33" s="452"/>
      <c r="O33" s="452"/>
      <c r="P33" s="45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row>
    <row r="34" spans="1:53" ht="42">
      <c r="A34" s="471" t="s">
        <v>983</v>
      </c>
      <c r="B34" s="452"/>
      <c r="C34" s="452"/>
      <c r="D34" s="452"/>
      <c r="E34" s="452"/>
      <c r="F34" s="452"/>
      <c r="G34" s="452"/>
      <c r="H34" s="452"/>
      <c r="I34" s="452"/>
      <c r="J34" s="452"/>
      <c r="K34" s="452"/>
      <c r="L34" s="452"/>
      <c r="M34" s="452"/>
      <c r="N34" s="452"/>
      <c r="O34" s="452"/>
      <c r="P34" s="45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row>
    <row r="35" spans="1:53" ht="82.5">
      <c r="A35" s="470" t="s">
        <v>984</v>
      </c>
      <c r="B35" s="452"/>
      <c r="C35" s="452"/>
      <c r="D35" s="452"/>
      <c r="E35" s="452"/>
      <c r="F35" s="452"/>
      <c r="G35" s="452"/>
      <c r="H35" s="452"/>
      <c r="I35" s="452"/>
      <c r="J35" s="452"/>
      <c r="K35" s="452"/>
      <c r="L35" s="452"/>
      <c r="M35" s="452"/>
      <c r="N35" s="452"/>
      <c r="O35" s="452"/>
      <c r="P35" s="45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row>
    <row r="36" spans="1:53" ht="82.5">
      <c r="A36" s="470" t="s">
        <v>985</v>
      </c>
      <c r="B36" s="452"/>
      <c r="C36" s="452"/>
      <c r="D36" s="452"/>
      <c r="E36" s="452"/>
      <c r="F36" s="452"/>
      <c r="G36" s="452"/>
      <c r="H36" s="452"/>
      <c r="I36" s="452"/>
      <c r="J36" s="452"/>
      <c r="K36" s="452"/>
      <c r="L36" s="452"/>
      <c r="M36" s="452"/>
      <c r="N36" s="452"/>
      <c r="O36" s="452"/>
      <c r="P36" s="45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row>
    <row r="37" spans="1:53" ht="20.25">
      <c r="A37" s="472" t="s">
        <v>986</v>
      </c>
      <c r="B37" s="452"/>
      <c r="C37" s="452"/>
      <c r="D37" s="452"/>
      <c r="E37" s="452"/>
      <c r="F37" s="452"/>
      <c r="G37" s="452"/>
      <c r="H37" s="452"/>
      <c r="I37" s="452"/>
      <c r="J37" s="452"/>
      <c r="K37" s="452"/>
      <c r="L37" s="452"/>
      <c r="M37" s="452"/>
      <c r="N37" s="452"/>
      <c r="O37" s="452"/>
      <c r="P37" s="45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row>
    <row r="38" spans="1:53" ht="20.25">
      <c r="A38" s="472" t="s">
        <v>987</v>
      </c>
      <c r="B38" s="452"/>
      <c r="C38" s="452"/>
      <c r="D38" s="452"/>
      <c r="E38" s="452"/>
      <c r="F38" s="452"/>
      <c r="G38" s="452"/>
      <c r="H38" s="452"/>
      <c r="I38" s="452"/>
      <c r="J38" s="452"/>
      <c r="K38" s="452"/>
      <c r="L38" s="452"/>
      <c r="M38" s="452"/>
      <c r="N38" s="452"/>
      <c r="O38" s="452"/>
      <c r="P38" s="45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row>
    <row r="39" spans="1:53" ht="42">
      <c r="A39" s="473" t="s">
        <v>988</v>
      </c>
      <c r="B39" s="452"/>
      <c r="C39" s="452"/>
      <c r="D39" s="452"/>
      <c r="E39" s="452"/>
      <c r="F39" s="452"/>
      <c r="G39" s="452"/>
      <c r="H39" s="452"/>
      <c r="I39" s="452"/>
      <c r="J39" s="452"/>
      <c r="K39" s="452"/>
      <c r="L39" s="452"/>
      <c r="M39" s="452"/>
      <c r="N39" s="452"/>
      <c r="O39" s="452"/>
      <c r="P39" s="45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row>
    <row r="40" spans="1:53" ht="72.599999999999994" customHeight="1">
      <c r="A40" s="473" t="s">
        <v>989</v>
      </c>
      <c r="B40" s="452"/>
      <c r="C40" s="452"/>
      <c r="D40" s="452"/>
      <c r="E40" s="452"/>
      <c r="F40" s="452"/>
      <c r="G40" s="452"/>
      <c r="H40" s="452"/>
      <c r="I40" s="452"/>
      <c r="J40" s="452"/>
      <c r="K40" s="452"/>
      <c r="L40" s="452"/>
      <c r="M40" s="452"/>
      <c r="N40" s="452"/>
      <c r="O40" s="452"/>
      <c r="P40" s="45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row>
    <row r="41" spans="1:53" ht="21.75">
      <c r="A41" s="474" t="s">
        <v>990</v>
      </c>
      <c r="B41" s="452"/>
      <c r="C41" s="452"/>
      <c r="D41" s="452"/>
      <c r="E41" s="452"/>
      <c r="F41" s="452"/>
      <c r="G41" s="452"/>
      <c r="H41" s="452"/>
      <c r="I41" s="452"/>
      <c r="J41" s="452"/>
      <c r="K41" s="452"/>
      <c r="L41" s="452"/>
      <c r="M41" s="452"/>
      <c r="N41" s="452"/>
      <c r="O41" s="452"/>
      <c r="P41" s="45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row>
    <row r="42" spans="1:53" ht="76.900000000000006" customHeight="1">
      <c r="A42" s="473" t="s">
        <v>991</v>
      </c>
      <c r="B42" s="452"/>
      <c r="C42" s="452"/>
      <c r="D42" s="452"/>
      <c r="E42" s="452"/>
      <c r="F42" s="452"/>
      <c r="G42" s="452"/>
      <c r="H42" s="452"/>
      <c r="I42" s="452"/>
      <c r="J42" s="452"/>
      <c r="K42" s="452"/>
      <c r="L42" s="452"/>
      <c r="M42" s="452"/>
      <c r="N42" s="452"/>
      <c r="O42" s="452"/>
      <c r="P42" s="45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row>
    <row r="43" spans="1:53" ht="62.25">
      <c r="A43" s="473" t="s">
        <v>992</v>
      </c>
      <c r="B43" s="452"/>
      <c r="C43" s="452"/>
      <c r="D43" s="452"/>
      <c r="E43" s="452"/>
      <c r="F43" s="452"/>
      <c r="G43" s="452"/>
      <c r="H43" s="452"/>
      <c r="I43" s="452"/>
      <c r="J43" s="452"/>
      <c r="K43" s="452"/>
      <c r="L43" s="452"/>
      <c r="M43" s="452"/>
      <c r="N43" s="452"/>
      <c r="O43" s="452"/>
      <c r="P43" s="45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row>
    <row r="44" spans="1:53" ht="123">
      <c r="A44" s="473" t="s">
        <v>993</v>
      </c>
      <c r="B44" s="452"/>
      <c r="C44" s="452"/>
      <c r="D44" s="452"/>
      <c r="E44" s="452"/>
      <c r="F44" s="452"/>
      <c r="G44" s="452"/>
      <c r="H44" s="452"/>
      <c r="I44" s="452"/>
      <c r="J44" s="452"/>
      <c r="K44" s="452"/>
      <c r="L44" s="452"/>
      <c r="M44" s="452"/>
      <c r="N44" s="452"/>
      <c r="O44" s="452"/>
      <c r="P44" s="45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row>
    <row r="45" spans="1:53" ht="21.75">
      <c r="A45" s="474" t="s">
        <v>994</v>
      </c>
      <c r="B45" s="452"/>
      <c r="C45" s="452"/>
      <c r="D45" s="452"/>
      <c r="E45" s="452"/>
      <c r="F45" s="452"/>
      <c r="G45" s="452"/>
      <c r="H45" s="452"/>
      <c r="I45" s="452"/>
      <c r="J45" s="452"/>
      <c r="K45" s="452"/>
      <c r="L45" s="452"/>
      <c r="M45" s="452"/>
      <c r="N45" s="452"/>
      <c r="O45" s="452"/>
      <c r="P45" s="45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row>
    <row r="46" spans="1:53" ht="21.75">
      <c r="A46" s="474" t="s">
        <v>995</v>
      </c>
      <c r="B46" s="452"/>
      <c r="C46" s="452"/>
      <c r="D46" s="452"/>
      <c r="E46" s="452"/>
      <c r="F46" s="452"/>
      <c r="G46" s="452"/>
      <c r="H46" s="452"/>
      <c r="I46" s="452"/>
      <c r="J46" s="452"/>
      <c r="K46" s="452"/>
      <c r="L46" s="452"/>
      <c r="M46" s="452"/>
      <c r="N46" s="452"/>
      <c r="O46" s="452"/>
      <c r="P46" s="45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row>
    <row r="47" spans="1:53" ht="123">
      <c r="A47" s="473" t="s">
        <v>996</v>
      </c>
      <c r="B47" s="452"/>
      <c r="C47" s="452"/>
      <c r="D47" s="452"/>
      <c r="E47" s="452"/>
      <c r="F47" s="452"/>
      <c r="G47" s="452"/>
      <c r="H47" s="452"/>
      <c r="I47" s="452"/>
      <c r="J47" s="452"/>
      <c r="K47" s="452"/>
      <c r="L47" s="452"/>
      <c r="M47" s="452"/>
      <c r="N47" s="452"/>
      <c r="O47" s="452"/>
      <c r="P47" s="45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row>
    <row r="48" spans="1:53" ht="20.25">
      <c r="A48" s="472" t="s">
        <v>997</v>
      </c>
      <c r="B48" s="452"/>
      <c r="C48" s="452"/>
      <c r="D48" s="452"/>
      <c r="E48" s="452"/>
      <c r="F48" s="452"/>
      <c r="G48" s="452"/>
      <c r="H48" s="452"/>
      <c r="I48" s="452"/>
      <c r="J48" s="452"/>
      <c r="K48" s="452"/>
      <c r="L48" s="452"/>
      <c r="M48" s="452"/>
      <c r="N48" s="452"/>
      <c r="O48" s="452"/>
      <c r="P48" s="45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row>
    <row r="49" spans="1:53" ht="40.5">
      <c r="A49" s="475" t="s">
        <v>998</v>
      </c>
      <c r="B49" s="452"/>
      <c r="C49" s="452"/>
      <c r="D49" s="452"/>
      <c r="E49" s="452"/>
      <c r="F49" s="452"/>
      <c r="G49" s="452"/>
      <c r="H49" s="452"/>
      <c r="I49" s="452"/>
      <c r="J49" s="452"/>
      <c r="K49" s="452"/>
      <c r="L49" s="452"/>
      <c r="M49" s="452"/>
      <c r="N49" s="452"/>
      <c r="O49" s="452"/>
      <c r="P49" s="45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row>
    <row r="50" spans="1:53" ht="20.25">
      <c r="A50" s="472" t="s">
        <v>999</v>
      </c>
      <c r="B50" s="452"/>
      <c r="C50" s="452"/>
      <c r="D50" s="452"/>
      <c r="E50" s="452"/>
      <c r="F50" s="452"/>
      <c r="G50" s="452"/>
      <c r="H50" s="452"/>
      <c r="I50" s="452"/>
      <c r="J50" s="452"/>
      <c r="K50" s="452"/>
      <c r="L50" s="452"/>
      <c r="M50" s="452"/>
      <c r="N50" s="452"/>
      <c r="O50" s="452"/>
      <c r="P50" s="45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row>
    <row r="51" spans="1:53" ht="90.6" customHeight="1">
      <c r="A51" s="467" t="s">
        <v>1000</v>
      </c>
      <c r="B51" s="452"/>
      <c r="C51" s="452"/>
      <c r="D51" s="452"/>
      <c r="E51" s="452"/>
      <c r="F51" s="452"/>
      <c r="G51" s="452"/>
      <c r="H51" s="452"/>
      <c r="I51" s="452"/>
      <c r="J51" s="452"/>
      <c r="K51" s="452"/>
      <c r="L51" s="452"/>
      <c r="M51" s="452"/>
      <c r="N51" s="452"/>
      <c r="O51" s="452"/>
      <c r="P51" s="45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row>
    <row r="52" spans="1:53" ht="20.25">
      <c r="A52" s="472" t="s">
        <v>1001</v>
      </c>
      <c r="B52" s="452"/>
      <c r="C52" s="452"/>
      <c r="D52" s="452"/>
      <c r="E52" s="452"/>
      <c r="F52" s="452"/>
      <c r="G52" s="452"/>
      <c r="H52" s="452"/>
      <c r="I52" s="452"/>
      <c r="J52" s="452"/>
      <c r="K52" s="452"/>
      <c r="L52" s="452"/>
      <c r="M52" s="452"/>
      <c r="N52" s="452"/>
      <c r="O52" s="452"/>
      <c r="P52" s="45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row>
    <row r="53" spans="1:53" ht="87" customHeight="1">
      <c r="A53" s="467" t="s">
        <v>1002</v>
      </c>
      <c r="B53" s="452"/>
      <c r="C53" s="452"/>
      <c r="D53" s="452"/>
      <c r="E53" s="452"/>
      <c r="F53" s="452"/>
      <c r="G53" s="452"/>
      <c r="H53" s="452"/>
      <c r="I53" s="452"/>
      <c r="J53" s="452"/>
      <c r="K53" s="452"/>
      <c r="L53" s="452"/>
      <c r="M53" s="452"/>
      <c r="N53" s="452"/>
      <c r="O53" s="452"/>
      <c r="P53" s="45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row>
    <row r="54" spans="1:53" ht="20.25">
      <c r="A54" s="472" t="s">
        <v>1003</v>
      </c>
      <c r="B54" s="452"/>
      <c r="C54" s="452"/>
      <c r="D54" s="452"/>
      <c r="E54" s="452"/>
      <c r="F54" s="452"/>
      <c r="G54" s="452"/>
      <c r="H54" s="452"/>
      <c r="I54" s="452"/>
      <c r="J54" s="452"/>
      <c r="K54" s="452"/>
      <c r="L54" s="452"/>
      <c r="M54" s="452"/>
      <c r="N54" s="452"/>
      <c r="O54" s="452"/>
      <c r="P54" s="45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row>
    <row r="55" spans="1:53" ht="90.6" customHeight="1">
      <c r="A55" s="467" t="s">
        <v>1004</v>
      </c>
      <c r="B55" s="452"/>
      <c r="C55" s="452"/>
      <c r="D55" s="452"/>
      <c r="E55" s="452"/>
      <c r="F55" s="452"/>
      <c r="G55" s="452"/>
      <c r="H55" s="452"/>
      <c r="I55" s="452"/>
      <c r="J55" s="452"/>
      <c r="K55" s="452"/>
      <c r="L55" s="452"/>
      <c r="M55" s="452"/>
      <c r="N55" s="452"/>
      <c r="O55" s="452"/>
      <c r="P55" s="45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row>
    <row r="56" spans="1:53" ht="20.25">
      <c r="A56" s="472" t="s">
        <v>1005</v>
      </c>
      <c r="B56" s="452"/>
      <c r="C56" s="452"/>
      <c r="D56" s="452"/>
      <c r="E56" s="452"/>
      <c r="F56" s="452"/>
      <c r="G56" s="452"/>
      <c r="H56" s="452"/>
      <c r="I56" s="452"/>
      <c r="J56" s="452"/>
      <c r="K56" s="452"/>
      <c r="L56" s="452"/>
      <c r="M56" s="452"/>
      <c r="N56" s="452"/>
      <c r="O56" s="452"/>
      <c r="P56" s="45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2"/>
      <c r="AZ56" s="432"/>
      <c r="BA56" s="432"/>
    </row>
    <row r="57" spans="1:53" ht="165.6" customHeight="1">
      <c r="A57" s="467" t="s">
        <v>1006</v>
      </c>
      <c r="B57" s="452"/>
      <c r="C57" s="452"/>
      <c r="D57" s="452"/>
      <c r="E57" s="452"/>
      <c r="F57" s="452"/>
      <c r="G57" s="452"/>
      <c r="H57" s="452"/>
      <c r="I57" s="452"/>
      <c r="J57" s="452"/>
      <c r="K57" s="452"/>
      <c r="L57" s="452"/>
      <c r="M57" s="452"/>
      <c r="N57" s="452"/>
      <c r="O57" s="452"/>
      <c r="P57" s="45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row>
    <row r="58" spans="1:53" ht="20.25">
      <c r="A58" s="468" t="s">
        <v>1007</v>
      </c>
      <c r="B58" s="452"/>
      <c r="C58" s="452"/>
      <c r="D58" s="452"/>
      <c r="E58" s="452"/>
      <c r="F58" s="452"/>
      <c r="G58" s="452"/>
      <c r="H58" s="452"/>
      <c r="I58" s="452"/>
      <c r="J58" s="452"/>
      <c r="K58" s="452"/>
      <c r="L58" s="452"/>
      <c r="M58" s="452"/>
      <c r="N58" s="452"/>
      <c r="O58" s="452"/>
      <c r="P58" s="45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row>
    <row r="59" spans="1:53" ht="303.75">
      <c r="A59" s="467" t="s">
        <v>1008</v>
      </c>
      <c r="B59" s="452"/>
      <c r="C59" s="452"/>
      <c r="D59" s="452"/>
      <c r="E59" s="452"/>
      <c r="F59" s="452"/>
      <c r="G59" s="452"/>
      <c r="H59" s="452"/>
      <c r="I59" s="452"/>
      <c r="J59" s="452"/>
      <c r="K59" s="452"/>
      <c r="L59" s="452"/>
      <c r="M59" s="452"/>
      <c r="N59" s="452"/>
      <c r="O59" s="452"/>
      <c r="P59" s="45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2"/>
      <c r="AZ59" s="432"/>
      <c r="BA59" s="432"/>
    </row>
    <row r="60" spans="1:53" ht="162">
      <c r="A60" s="467" t="s">
        <v>1009</v>
      </c>
      <c r="B60" s="452"/>
      <c r="C60" s="452"/>
      <c r="D60" s="452"/>
      <c r="E60" s="452"/>
      <c r="F60" s="452"/>
      <c r="G60" s="452"/>
      <c r="H60" s="452"/>
      <c r="I60" s="452"/>
      <c r="J60" s="452"/>
      <c r="K60" s="452"/>
      <c r="L60" s="452"/>
      <c r="M60" s="452"/>
      <c r="N60" s="452"/>
      <c r="O60" s="452"/>
      <c r="P60" s="45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432"/>
      <c r="BA60" s="432"/>
    </row>
    <row r="61" spans="1:53">
      <c r="A61" s="476"/>
      <c r="B61" s="452"/>
      <c r="C61" s="452"/>
      <c r="D61" s="452"/>
      <c r="E61" s="452"/>
      <c r="F61" s="452"/>
      <c r="G61" s="452"/>
      <c r="H61" s="452"/>
      <c r="I61" s="452"/>
      <c r="J61" s="452"/>
      <c r="K61" s="452"/>
      <c r="L61" s="452"/>
      <c r="M61" s="452"/>
      <c r="N61" s="452"/>
      <c r="O61" s="452"/>
      <c r="P61" s="45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row>
    <row r="62" spans="1:53" ht="20.25">
      <c r="A62" s="468"/>
      <c r="B62" s="452"/>
      <c r="C62" s="452"/>
      <c r="D62" s="452"/>
      <c r="E62" s="452"/>
      <c r="F62" s="452"/>
      <c r="G62" s="452"/>
      <c r="H62" s="452"/>
      <c r="I62" s="452"/>
      <c r="J62" s="452"/>
      <c r="K62" s="452"/>
      <c r="L62" s="452"/>
      <c r="M62" s="452"/>
      <c r="N62" s="452"/>
      <c r="O62" s="452"/>
      <c r="P62" s="45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2"/>
      <c r="AZ62" s="432"/>
      <c r="BA62" s="432"/>
    </row>
    <row r="63" spans="1:53" ht="20.25">
      <c r="A63" s="468"/>
      <c r="B63" s="452"/>
      <c r="C63" s="452"/>
      <c r="D63" s="452"/>
      <c r="E63" s="452"/>
      <c r="F63" s="452"/>
      <c r="G63" s="452"/>
      <c r="H63" s="452"/>
      <c r="I63" s="452"/>
      <c r="J63" s="452"/>
      <c r="K63" s="452"/>
      <c r="L63" s="452"/>
      <c r="M63" s="452"/>
      <c r="N63" s="452"/>
      <c r="O63" s="452"/>
      <c r="P63" s="45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row>
    <row r="64" spans="1:53" ht="20.25">
      <c r="A64" s="468" t="s">
        <v>1010</v>
      </c>
      <c r="B64" s="452"/>
      <c r="C64" s="452"/>
      <c r="D64" s="452"/>
      <c r="E64" s="452"/>
      <c r="F64" s="452"/>
      <c r="G64" s="452"/>
      <c r="H64" s="452"/>
      <c r="I64" s="452"/>
      <c r="J64" s="452"/>
      <c r="K64" s="452"/>
      <c r="L64" s="452"/>
      <c r="M64" s="452"/>
      <c r="N64" s="452"/>
      <c r="O64" s="452"/>
      <c r="P64" s="45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row>
    <row r="65" spans="1:53" ht="182.25">
      <c r="A65" s="467" t="s">
        <v>1011</v>
      </c>
      <c r="B65" s="452"/>
      <c r="C65" s="452"/>
      <c r="D65" s="452"/>
      <c r="E65" s="452"/>
      <c r="F65" s="452"/>
      <c r="G65" s="452"/>
      <c r="H65" s="452"/>
      <c r="I65" s="452"/>
      <c r="J65" s="452"/>
      <c r="K65" s="452"/>
      <c r="L65" s="452"/>
      <c r="M65" s="452"/>
      <c r="N65" s="452"/>
      <c r="O65" s="452"/>
      <c r="P65" s="45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row>
    <row r="66" spans="1:53" ht="60.75">
      <c r="A66" s="467" t="s">
        <v>1012</v>
      </c>
      <c r="B66" s="452"/>
      <c r="C66" s="452"/>
      <c r="D66" s="452"/>
      <c r="E66" s="452"/>
      <c r="F66" s="452"/>
      <c r="G66" s="452"/>
      <c r="H66" s="452"/>
      <c r="I66" s="452"/>
      <c r="J66" s="452"/>
      <c r="K66" s="452"/>
      <c r="L66" s="452"/>
      <c r="M66" s="452"/>
      <c r="N66" s="452"/>
      <c r="O66" s="452"/>
      <c r="P66" s="45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row>
    <row r="67" spans="1:53" ht="20.25">
      <c r="A67" s="468" t="s">
        <v>1013</v>
      </c>
      <c r="B67" s="452"/>
      <c r="C67" s="452"/>
      <c r="D67" s="452"/>
      <c r="E67" s="452"/>
      <c r="F67" s="452"/>
      <c r="G67" s="452"/>
      <c r="H67" s="452"/>
      <c r="I67" s="452"/>
      <c r="J67" s="452"/>
      <c r="K67" s="452"/>
      <c r="L67" s="452"/>
      <c r="M67" s="452"/>
      <c r="N67" s="452"/>
      <c r="O67" s="452"/>
      <c r="P67" s="45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row>
    <row r="68" spans="1:53" ht="58.15" customHeight="1">
      <c r="A68" s="467" t="s">
        <v>1014</v>
      </c>
      <c r="B68" s="452"/>
      <c r="C68" s="452"/>
      <c r="D68" s="452"/>
      <c r="E68" s="452"/>
      <c r="F68" s="452"/>
      <c r="G68" s="452"/>
      <c r="H68" s="452"/>
      <c r="I68" s="452"/>
      <c r="J68" s="452"/>
      <c r="K68" s="452"/>
      <c r="L68" s="452"/>
      <c r="M68" s="452"/>
      <c r="N68" s="452"/>
      <c r="O68" s="452"/>
      <c r="P68" s="45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row>
    <row r="69" spans="1:53" ht="263.25">
      <c r="A69" s="467" t="s">
        <v>1015</v>
      </c>
      <c r="B69" s="452"/>
      <c r="C69" s="452"/>
      <c r="D69" s="452"/>
      <c r="E69" s="452"/>
      <c r="F69" s="452"/>
      <c r="G69" s="452"/>
      <c r="H69" s="452"/>
      <c r="I69" s="452"/>
      <c r="J69" s="452"/>
      <c r="K69" s="452"/>
      <c r="L69" s="452"/>
      <c r="M69" s="452"/>
      <c r="N69" s="452"/>
      <c r="O69" s="452"/>
      <c r="P69" s="45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row>
    <row r="70" spans="1:53" ht="20.25">
      <c r="A70" s="468" t="s">
        <v>1016</v>
      </c>
      <c r="B70" s="452"/>
      <c r="C70" s="452"/>
      <c r="D70" s="452"/>
      <c r="E70" s="452"/>
      <c r="F70" s="452"/>
      <c r="G70" s="452"/>
      <c r="H70" s="452"/>
      <c r="I70" s="452"/>
      <c r="J70" s="452"/>
      <c r="K70" s="452"/>
      <c r="L70" s="452"/>
      <c r="M70" s="452"/>
      <c r="N70" s="452"/>
      <c r="O70" s="452"/>
      <c r="P70" s="45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row>
    <row r="71" spans="1:53" ht="202.5">
      <c r="A71" s="469" t="s">
        <v>1017</v>
      </c>
      <c r="B71" s="452"/>
      <c r="C71" s="452"/>
      <c r="D71" s="452"/>
      <c r="E71" s="452"/>
      <c r="F71" s="452"/>
      <c r="G71" s="452"/>
      <c r="H71" s="452"/>
      <c r="I71" s="452"/>
      <c r="J71" s="452"/>
      <c r="K71" s="452"/>
      <c r="L71" s="452"/>
      <c r="M71" s="452"/>
      <c r="N71" s="452"/>
      <c r="O71" s="452"/>
      <c r="P71" s="45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row>
    <row r="72" spans="1:53" ht="20.25">
      <c r="A72" s="468" t="s">
        <v>1018</v>
      </c>
      <c r="B72" s="452"/>
      <c r="C72" s="452"/>
      <c r="D72" s="452"/>
      <c r="E72" s="452"/>
      <c r="F72" s="452"/>
      <c r="G72" s="452"/>
      <c r="H72" s="452"/>
      <c r="I72" s="452"/>
      <c r="J72" s="452"/>
      <c r="K72" s="452"/>
      <c r="L72" s="452"/>
      <c r="M72" s="452"/>
      <c r="N72" s="452"/>
      <c r="O72" s="452"/>
      <c r="P72" s="45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2"/>
      <c r="AY72" s="432"/>
      <c r="AZ72" s="432"/>
      <c r="BA72" s="432"/>
    </row>
    <row r="73" spans="1:53" ht="182.25">
      <c r="A73" s="467" t="s">
        <v>1019</v>
      </c>
      <c r="B73" s="452"/>
      <c r="C73" s="452"/>
      <c r="D73" s="452"/>
      <c r="E73" s="452"/>
      <c r="F73" s="452"/>
      <c r="G73" s="452"/>
      <c r="H73" s="452"/>
      <c r="I73" s="452"/>
      <c r="J73" s="452"/>
      <c r="K73" s="452"/>
      <c r="L73" s="452"/>
      <c r="M73" s="452"/>
      <c r="N73" s="452"/>
      <c r="O73" s="452"/>
      <c r="P73" s="45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2"/>
      <c r="AY73" s="432"/>
      <c r="AZ73" s="432"/>
      <c r="BA73" s="432"/>
    </row>
    <row r="74" spans="1:53" ht="101.25">
      <c r="A74" s="467" t="s">
        <v>1020</v>
      </c>
      <c r="B74" s="452"/>
      <c r="C74" s="452"/>
      <c r="D74" s="452"/>
      <c r="E74" s="452"/>
      <c r="F74" s="452"/>
      <c r="G74" s="452"/>
      <c r="H74" s="452"/>
      <c r="I74" s="452"/>
      <c r="J74" s="452"/>
      <c r="K74" s="452"/>
      <c r="L74" s="452"/>
      <c r="M74" s="452"/>
      <c r="N74" s="452"/>
      <c r="O74" s="452"/>
      <c r="P74" s="45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2"/>
      <c r="AY74" s="432"/>
      <c r="AZ74" s="432"/>
      <c r="BA74" s="432"/>
    </row>
    <row r="75" spans="1:53" ht="20.25">
      <c r="A75" s="468" t="s">
        <v>1021</v>
      </c>
      <c r="B75" s="452"/>
      <c r="C75" s="452"/>
      <c r="D75" s="452"/>
      <c r="E75" s="452"/>
      <c r="F75" s="452"/>
      <c r="G75" s="452"/>
      <c r="H75" s="452"/>
      <c r="I75" s="452"/>
      <c r="J75" s="452"/>
      <c r="K75" s="452"/>
      <c r="L75" s="452"/>
      <c r="M75" s="452"/>
      <c r="N75" s="452"/>
      <c r="O75" s="452"/>
      <c r="P75" s="45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2"/>
      <c r="AY75" s="432"/>
      <c r="AZ75" s="432"/>
      <c r="BA75" s="432"/>
    </row>
    <row r="76" spans="1:53" ht="202.5">
      <c r="A76" s="467" t="s">
        <v>1022</v>
      </c>
      <c r="B76" s="452"/>
      <c r="C76" s="452"/>
      <c r="D76" s="452"/>
      <c r="E76" s="452"/>
      <c r="F76" s="452"/>
      <c r="G76" s="452"/>
      <c r="H76" s="452"/>
      <c r="I76" s="452"/>
      <c r="J76" s="452"/>
      <c r="K76" s="452"/>
      <c r="L76" s="452"/>
      <c r="M76" s="452"/>
      <c r="N76" s="452"/>
      <c r="O76" s="452"/>
      <c r="P76" s="45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2"/>
      <c r="AY76" s="432"/>
      <c r="AZ76" s="432"/>
      <c r="BA76" s="432"/>
    </row>
    <row r="77" spans="1:53" ht="20.25">
      <c r="A77" s="468" t="s">
        <v>1023</v>
      </c>
      <c r="B77" s="452"/>
      <c r="C77" s="452"/>
      <c r="D77" s="452"/>
      <c r="E77" s="452"/>
      <c r="F77" s="452"/>
      <c r="G77" s="452"/>
      <c r="H77" s="452"/>
      <c r="I77" s="452"/>
      <c r="J77" s="452"/>
      <c r="K77" s="452"/>
      <c r="L77" s="452"/>
      <c r="M77" s="452"/>
      <c r="N77" s="452"/>
      <c r="O77" s="452"/>
      <c r="P77" s="45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2"/>
      <c r="AY77" s="432"/>
      <c r="AZ77" s="432"/>
      <c r="BA77" s="432"/>
    </row>
    <row r="78" spans="1:53" ht="185.25">
      <c r="A78" s="467" t="s">
        <v>1024</v>
      </c>
      <c r="B78" s="452"/>
      <c r="C78" s="452"/>
      <c r="D78" s="452"/>
      <c r="E78" s="452"/>
      <c r="F78" s="452"/>
      <c r="G78" s="452"/>
      <c r="H78" s="452"/>
      <c r="I78" s="452"/>
      <c r="J78" s="452"/>
      <c r="K78" s="452"/>
      <c r="L78" s="452"/>
      <c r="M78" s="452"/>
      <c r="N78" s="452"/>
      <c r="O78" s="452"/>
      <c r="P78" s="45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2"/>
      <c r="AY78" s="432"/>
      <c r="AZ78" s="432"/>
      <c r="BA78" s="432"/>
    </row>
    <row r="79" spans="1:53" ht="20.25">
      <c r="A79" s="468" t="s">
        <v>1025</v>
      </c>
      <c r="B79" s="452"/>
      <c r="C79" s="452"/>
      <c r="D79" s="452"/>
      <c r="E79" s="452"/>
      <c r="F79" s="452"/>
      <c r="G79" s="452"/>
      <c r="H79" s="452"/>
      <c r="I79" s="452"/>
      <c r="J79" s="452"/>
      <c r="K79" s="452"/>
      <c r="L79" s="452"/>
      <c r="M79" s="452"/>
      <c r="N79" s="452"/>
      <c r="O79" s="452"/>
      <c r="P79" s="45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2"/>
      <c r="AY79" s="432"/>
      <c r="AZ79" s="432"/>
      <c r="BA79" s="432"/>
    </row>
    <row r="80" spans="1:53" ht="81">
      <c r="A80" s="467" t="s">
        <v>1026</v>
      </c>
      <c r="B80" s="452"/>
      <c r="C80" s="452"/>
      <c r="D80" s="452"/>
      <c r="E80" s="452"/>
      <c r="F80" s="452"/>
      <c r="G80" s="452"/>
      <c r="H80" s="452"/>
      <c r="I80" s="452"/>
      <c r="J80" s="452"/>
      <c r="K80" s="452"/>
      <c r="L80" s="452"/>
      <c r="M80" s="452"/>
      <c r="N80" s="452"/>
      <c r="O80" s="452"/>
      <c r="P80" s="45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2"/>
      <c r="AY80" s="432"/>
      <c r="AZ80" s="432"/>
      <c r="BA80" s="432"/>
    </row>
    <row r="81" spans="1:53" ht="20.25">
      <c r="A81" s="468" t="s">
        <v>1027</v>
      </c>
      <c r="B81" s="452"/>
      <c r="C81" s="452"/>
      <c r="D81" s="452"/>
      <c r="E81" s="452"/>
      <c r="F81" s="452"/>
      <c r="G81" s="452"/>
      <c r="H81" s="452"/>
      <c r="I81" s="452"/>
      <c r="J81" s="452"/>
      <c r="K81" s="452"/>
      <c r="L81" s="452"/>
      <c r="M81" s="452"/>
      <c r="N81" s="452"/>
      <c r="O81" s="452"/>
      <c r="P81" s="45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2"/>
      <c r="AY81" s="432"/>
      <c r="AZ81" s="432"/>
      <c r="BA81" s="432"/>
    </row>
    <row r="82" spans="1:53" ht="101.25">
      <c r="A82" s="467" t="s">
        <v>1028</v>
      </c>
      <c r="B82" s="452"/>
      <c r="C82" s="452"/>
      <c r="D82" s="452"/>
      <c r="E82" s="452"/>
      <c r="F82" s="452"/>
      <c r="G82" s="452"/>
      <c r="H82" s="452"/>
      <c r="I82" s="452"/>
      <c r="J82" s="452"/>
      <c r="K82" s="452"/>
      <c r="L82" s="452"/>
      <c r="M82" s="452"/>
      <c r="N82" s="452"/>
      <c r="O82" s="452"/>
      <c r="P82" s="45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2"/>
      <c r="AY82" s="432"/>
      <c r="AZ82" s="432"/>
      <c r="BA82" s="432"/>
    </row>
    <row r="83" spans="1:53" ht="20.25">
      <c r="A83" s="468" t="s">
        <v>1029</v>
      </c>
      <c r="B83" s="452"/>
      <c r="C83" s="452"/>
      <c r="D83" s="452"/>
      <c r="E83" s="452"/>
      <c r="F83" s="452"/>
      <c r="G83" s="452"/>
      <c r="H83" s="452"/>
      <c r="I83" s="452"/>
      <c r="J83" s="452"/>
      <c r="K83" s="452"/>
      <c r="L83" s="452"/>
      <c r="M83" s="452"/>
      <c r="N83" s="452"/>
      <c r="O83" s="452"/>
      <c r="P83" s="45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row>
    <row r="84" spans="1:53" ht="141.75">
      <c r="A84" s="467" t="s">
        <v>1030</v>
      </c>
      <c r="B84" s="452"/>
      <c r="C84" s="452"/>
      <c r="D84" s="452"/>
      <c r="E84" s="452"/>
      <c r="F84" s="452"/>
      <c r="G84" s="452"/>
      <c r="H84" s="452"/>
      <c r="I84" s="452"/>
      <c r="J84" s="452"/>
      <c r="K84" s="452"/>
      <c r="L84" s="452"/>
      <c r="M84" s="452"/>
      <c r="N84" s="452"/>
      <c r="O84" s="452"/>
      <c r="P84" s="45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2"/>
      <c r="AY84" s="432"/>
      <c r="AZ84" s="432"/>
      <c r="BA84" s="432"/>
    </row>
    <row r="85" spans="1:53" ht="20.25">
      <c r="A85" s="468" t="s">
        <v>1031</v>
      </c>
      <c r="B85" s="452"/>
      <c r="C85" s="452"/>
      <c r="D85" s="452"/>
      <c r="E85" s="452"/>
      <c r="F85" s="452"/>
      <c r="G85" s="452"/>
      <c r="H85" s="452"/>
      <c r="I85" s="452"/>
      <c r="J85" s="452"/>
      <c r="K85" s="452"/>
      <c r="L85" s="452"/>
      <c r="M85" s="452"/>
      <c r="N85" s="452"/>
      <c r="O85" s="452"/>
      <c r="P85" s="45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2"/>
      <c r="AY85" s="432"/>
      <c r="AZ85" s="432"/>
      <c r="BA85" s="432"/>
    </row>
    <row r="86" spans="1:53" ht="121.5">
      <c r="A86" s="467" t="s">
        <v>1032</v>
      </c>
      <c r="B86" s="452"/>
      <c r="C86" s="452"/>
      <c r="D86" s="452"/>
      <c r="E86" s="452"/>
      <c r="F86" s="452"/>
      <c r="G86" s="452"/>
      <c r="H86" s="452"/>
      <c r="I86" s="452"/>
      <c r="J86" s="452"/>
      <c r="K86" s="452"/>
      <c r="L86" s="452"/>
      <c r="M86" s="452"/>
      <c r="N86" s="452"/>
      <c r="O86" s="452"/>
      <c r="P86" s="45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row>
    <row r="87" spans="1:53" ht="20.25">
      <c r="A87" s="472" t="s">
        <v>1033</v>
      </c>
      <c r="B87" s="452"/>
      <c r="C87" s="452"/>
      <c r="D87" s="452"/>
      <c r="E87" s="452"/>
      <c r="F87" s="452"/>
      <c r="G87" s="452"/>
      <c r="H87" s="452"/>
      <c r="I87" s="452"/>
      <c r="J87" s="452"/>
      <c r="K87" s="452"/>
      <c r="L87" s="452"/>
      <c r="M87" s="452"/>
      <c r="N87" s="452"/>
      <c r="O87" s="452"/>
      <c r="P87" s="45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row>
    <row r="88" spans="1:53" ht="81">
      <c r="A88" s="467" t="s">
        <v>1034</v>
      </c>
      <c r="B88" s="452"/>
      <c r="C88" s="452"/>
      <c r="D88" s="452"/>
      <c r="E88" s="452"/>
      <c r="F88" s="452"/>
      <c r="G88" s="452"/>
      <c r="H88" s="452"/>
      <c r="I88" s="452"/>
      <c r="J88" s="452"/>
      <c r="K88" s="452"/>
      <c r="L88" s="452"/>
      <c r="M88" s="452"/>
      <c r="N88" s="452"/>
      <c r="O88" s="452"/>
      <c r="P88" s="45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row>
    <row r="89" spans="1:53" ht="41.25" thickBot="1">
      <c r="A89" s="477" t="s">
        <v>1035</v>
      </c>
      <c r="B89" s="452"/>
      <c r="C89" s="452"/>
      <c r="D89" s="452"/>
      <c r="E89" s="452"/>
      <c r="F89" s="452"/>
      <c r="G89" s="452"/>
      <c r="H89" s="452"/>
      <c r="I89" s="452"/>
      <c r="J89" s="452"/>
      <c r="K89" s="452"/>
      <c r="L89" s="452"/>
      <c r="M89" s="452"/>
      <c r="N89" s="452"/>
      <c r="O89" s="452"/>
      <c r="P89" s="45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row>
    <row r="90" spans="1:53" ht="15.75" thickTop="1">
      <c r="A90" s="452"/>
      <c r="B90" s="452"/>
      <c r="C90" s="452"/>
      <c r="D90" s="452"/>
      <c r="E90" s="452"/>
      <c r="F90" s="452"/>
      <c r="G90" s="452"/>
      <c r="H90" s="452"/>
      <c r="I90" s="452"/>
      <c r="J90" s="452"/>
      <c r="K90" s="452"/>
      <c r="L90" s="452"/>
      <c r="M90" s="452"/>
      <c r="N90" s="452"/>
      <c r="O90" s="452"/>
      <c r="P90" s="45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row>
    <row r="91" spans="1:53">
      <c r="A91" s="452"/>
      <c r="B91" s="452"/>
      <c r="C91" s="452"/>
      <c r="D91" s="452"/>
      <c r="E91" s="452"/>
      <c r="F91" s="452"/>
      <c r="G91" s="452"/>
      <c r="H91" s="452"/>
      <c r="I91" s="452"/>
      <c r="J91" s="452"/>
      <c r="K91" s="452"/>
      <c r="L91" s="452"/>
      <c r="M91" s="452"/>
      <c r="N91" s="452"/>
      <c r="O91" s="452"/>
      <c r="P91" s="45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row>
    <row r="92" spans="1:53">
      <c r="A92" s="452"/>
      <c r="B92" s="452"/>
      <c r="C92" s="452"/>
      <c r="D92" s="452"/>
      <c r="E92" s="452"/>
      <c r="F92" s="452"/>
      <c r="G92" s="452"/>
      <c r="H92" s="452"/>
      <c r="I92" s="452"/>
      <c r="J92" s="452"/>
      <c r="K92" s="452"/>
      <c r="L92" s="452"/>
      <c r="M92" s="452"/>
      <c r="N92" s="452"/>
      <c r="O92" s="452"/>
      <c r="P92" s="45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row>
    <row r="93" spans="1:53">
      <c r="A93" s="452"/>
      <c r="B93" s="452"/>
      <c r="C93" s="452"/>
      <c r="D93" s="452"/>
      <c r="E93" s="452"/>
      <c r="F93" s="452"/>
      <c r="G93" s="452"/>
      <c r="H93" s="452"/>
      <c r="I93" s="452"/>
      <c r="J93" s="452"/>
      <c r="K93" s="452"/>
      <c r="L93" s="452"/>
      <c r="M93" s="452"/>
      <c r="N93" s="452"/>
      <c r="O93" s="452"/>
      <c r="P93" s="45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row>
    <row r="94" spans="1:53">
      <c r="A94" s="452"/>
      <c r="B94" s="452"/>
      <c r="C94" s="452"/>
      <c r="D94" s="452"/>
      <c r="E94" s="452"/>
      <c r="F94" s="452"/>
      <c r="G94" s="452"/>
      <c r="H94" s="452"/>
      <c r="I94" s="452"/>
      <c r="J94" s="452"/>
      <c r="K94" s="452"/>
      <c r="L94" s="452"/>
      <c r="M94" s="452"/>
      <c r="N94" s="452"/>
      <c r="O94" s="452"/>
      <c r="P94" s="45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row>
    <row r="95" spans="1:53">
      <c r="A95" s="452"/>
      <c r="B95" s="452"/>
      <c r="C95" s="452"/>
      <c r="D95" s="452"/>
      <c r="E95" s="452"/>
      <c r="F95" s="452"/>
      <c r="G95" s="452"/>
      <c r="H95" s="452"/>
      <c r="I95" s="452"/>
      <c r="J95" s="452"/>
      <c r="K95" s="452"/>
      <c r="L95" s="452"/>
      <c r="M95" s="452"/>
      <c r="N95" s="452"/>
      <c r="O95" s="452"/>
      <c r="P95" s="45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row>
    <row r="96" spans="1:53">
      <c r="A96" s="452"/>
      <c r="B96" s="452"/>
      <c r="C96" s="452"/>
      <c r="D96" s="452"/>
      <c r="E96" s="452"/>
      <c r="F96" s="452"/>
      <c r="G96" s="452"/>
      <c r="H96" s="452"/>
      <c r="I96" s="452"/>
      <c r="J96" s="452"/>
      <c r="K96" s="452"/>
      <c r="L96" s="452"/>
      <c r="M96" s="452"/>
      <c r="N96" s="452"/>
      <c r="O96" s="452"/>
      <c r="P96" s="45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row>
    <row r="97" spans="1:53">
      <c r="A97" s="452"/>
      <c r="B97" s="452"/>
      <c r="C97" s="452"/>
      <c r="D97" s="452"/>
      <c r="E97" s="452"/>
      <c r="F97" s="452"/>
      <c r="G97" s="452"/>
      <c r="H97" s="452"/>
      <c r="I97" s="452"/>
      <c r="J97" s="452"/>
      <c r="K97" s="452"/>
      <c r="L97" s="452"/>
      <c r="M97" s="452"/>
      <c r="N97" s="452"/>
      <c r="O97" s="452"/>
      <c r="P97" s="45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row>
    <row r="98" spans="1:53">
      <c r="A98" s="452"/>
      <c r="B98" s="452"/>
      <c r="C98" s="452"/>
      <c r="D98" s="452"/>
      <c r="E98" s="452"/>
      <c r="F98" s="452"/>
      <c r="G98" s="452"/>
      <c r="H98" s="452"/>
      <c r="I98" s="452"/>
      <c r="J98" s="452"/>
      <c r="K98" s="452"/>
      <c r="L98" s="452"/>
      <c r="M98" s="452"/>
      <c r="N98" s="452"/>
      <c r="O98" s="452"/>
      <c r="P98" s="45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row>
    <row r="99" spans="1:53">
      <c r="A99" s="452"/>
      <c r="B99" s="452"/>
      <c r="C99" s="452"/>
      <c r="D99" s="452"/>
      <c r="E99" s="452"/>
      <c r="F99" s="452"/>
      <c r="G99" s="452"/>
      <c r="H99" s="452"/>
      <c r="I99" s="452"/>
      <c r="J99" s="452"/>
      <c r="K99" s="452"/>
      <c r="L99" s="452"/>
      <c r="M99" s="452"/>
      <c r="N99" s="452"/>
      <c r="O99" s="452"/>
      <c r="P99" s="45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2"/>
      <c r="AY99" s="432"/>
      <c r="AZ99" s="432"/>
      <c r="BA99" s="432"/>
    </row>
    <row r="100" spans="1:53">
      <c r="A100" s="452"/>
      <c r="B100" s="452"/>
      <c r="C100" s="452"/>
      <c r="D100" s="452"/>
      <c r="E100" s="452"/>
      <c r="F100" s="452"/>
      <c r="G100" s="452"/>
      <c r="H100" s="452"/>
      <c r="I100" s="452"/>
      <c r="J100" s="452"/>
      <c r="K100" s="452"/>
      <c r="L100" s="452"/>
      <c r="M100" s="452"/>
      <c r="N100" s="452"/>
      <c r="O100" s="452"/>
      <c r="P100" s="45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row>
    <row r="101" spans="1:53">
      <c r="A101" s="452"/>
      <c r="B101" s="452"/>
      <c r="C101" s="452"/>
      <c r="D101" s="452"/>
      <c r="E101" s="452"/>
      <c r="F101" s="452"/>
      <c r="G101" s="452"/>
      <c r="H101" s="452"/>
      <c r="I101" s="452"/>
      <c r="J101" s="452"/>
      <c r="K101" s="452"/>
      <c r="L101" s="452"/>
      <c r="M101" s="452"/>
      <c r="N101" s="452"/>
      <c r="O101" s="452"/>
      <c r="P101" s="45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2"/>
      <c r="AY101" s="432"/>
      <c r="AZ101" s="432"/>
      <c r="BA101" s="432"/>
    </row>
    <row r="102" spans="1:53">
      <c r="A102" s="452"/>
      <c r="B102" s="452"/>
      <c r="C102" s="452"/>
      <c r="D102" s="452"/>
      <c r="E102" s="452"/>
      <c r="F102" s="452"/>
      <c r="G102" s="452"/>
      <c r="H102" s="452"/>
      <c r="I102" s="452"/>
      <c r="J102" s="452"/>
      <c r="K102" s="452"/>
      <c r="L102" s="452"/>
      <c r="M102" s="452"/>
      <c r="N102" s="452"/>
      <c r="O102" s="452"/>
      <c r="P102" s="45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row>
    <row r="103" spans="1:53">
      <c r="A103" s="452"/>
      <c r="B103" s="452"/>
      <c r="C103" s="452"/>
      <c r="D103" s="452"/>
      <c r="E103" s="452"/>
      <c r="F103" s="452"/>
      <c r="G103" s="452"/>
      <c r="H103" s="452"/>
      <c r="I103" s="452"/>
      <c r="J103" s="452"/>
      <c r="K103" s="452"/>
      <c r="L103" s="452"/>
      <c r="M103" s="452"/>
      <c r="N103" s="452"/>
      <c r="O103" s="452"/>
      <c r="P103" s="45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c r="AY103" s="432"/>
      <c r="AZ103" s="432"/>
      <c r="BA103" s="432"/>
    </row>
    <row r="104" spans="1:53">
      <c r="A104" s="452"/>
      <c r="B104" s="452"/>
      <c r="C104" s="452"/>
      <c r="D104" s="452"/>
      <c r="E104" s="452"/>
      <c r="F104" s="452"/>
      <c r="G104" s="452"/>
      <c r="H104" s="452"/>
      <c r="I104" s="452"/>
      <c r="J104" s="452"/>
      <c r="K104" s="452"/>
      <c r="L104" s="452"/>
      <c r="M104" s="452"/>
      <c r="N104" s="452"/>
      <c r="O104" s="452"/>
      <c r="P104" s="45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2"/>
      <c r="AY104" s="432"/>
      <c r="AZ104" s="432"/>
      <c r="BA104" s="432"/>
    </row>
    <row r="105" spans="1:53">
      <c r="A105" s="452"/>
      <c r="B105" s="452"/>
      <c r="C105" s="452"/>
      <c r="D105" s="452"/>
      <c r="E105" s="452"/>
      <c r="F105" s="452"/>
      <c r="G105" s="452"/>
      <c r="H105" s="452"/>
      <c r="I105" s="452"/>
      <c r="J105" s="452"/>
      <c r="K105" s="452"/>
      <c r="L105" s="452"/>
      <c r="M105" s="452"/>
      <c r="N105" s="452"/>
      <c r="O105" s="452"/>
      <c r="P105" s="45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2"/>
      <c r="AY105" s="432"/>
      <c r="AZ105" s="432"/>
      <c r="BA105" s="432"/>
    </row>
    <row r="106" spans="1:53">
      <c r="A106" s="452"/>
      <c r="B106" s="452"/>
      <c r="C106" s="452"/>
      <c r="D106" s="452"/>
      <c r="E106" s="452"/>
      <c r="F106" s="452"/>
      <c r="G106" s="452"/>
      <c r="H106" s="452"/>
      <c r="I106" s="452"/>
      <c r="J106" s="452"/>
      <c r="K106" s="452"/>
      <c r="L106" s="452"/>
      <c r="M106" s="452"/>
      <c r="N106" s="452"/>
      <c r="O106" s="452"/>
      <c r="P106" s="45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row>
    <row r="107" spans="1:53">
      <c r="A107" s="452"/>
      <c r="B107" s="452"/>
      <c r="C107" s="452"/>
      <c r="D107" s="452"/>
      <c r="E107" s="452"/>
      <c r="F107" s="452"/>
      <c r="G107" s="452"/>
      <c r="H107" s="452"/>
      <c r="I107" s="452"/>
      <c r="J107" s="452"/>
      <c r="K107" s="452"/>
      <c r="L107" s="452"/>
      <c r="M107" s="452"/>
      <c r="N107" s="452"/>
      <c r="O107" s="452"/>
      <c r="P107" s="45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row>
    <row r="108" spans="1:53">
      <c r="A108" s="452"/>
      <c r="B108" s="452"/>
      <c r="C108" s="452"/>
      <c r="D108" s="452"/>
      <c r="E108" s="452"/>
      <c r="F108" s="452"/>
      <c r="G108" s="452"/>
      <c r="H108" s="452"/>
      <c r="I108" s="452"/>
      <c r="J108" s="452"/>
      <c r="K108" s="452"/>
      <c r="L108" s="452"/>
      <c r="M108" s="452"/>
      <c r="N108" s="452"/>
      <c r="O108" s="452"/>
      <c r="P108" s="45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row>
    <row r="109" spans="1:53">
      <c r="A109" s="452"/>
      <c r="B109" s="452"/>
      <c r="C109" s="452"/>
      <c r="D109" s="452"/>
      <c r="E109" s="452"/>
      <c r="F109" s="452"/>
      <c r="G109" s="452"/>
      <c r="H109" s="452"/>
      <c r="I109" s="452"/>
      <c r="J109" s="452"/>
      <c r="K109" s="452"/>
      <c r="L109" s="452"/>
      <c r="M109" s="452"/>
      <c r="N109" s="452"/>
      <c r="O109" s="452"/>
      <c r="P109" s="45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row>
    <row r="110" spans="1:53">
      <c r="A110" s="452"/>
      <c r="B110" s="452"/>
      <c r="C110" s="452"/>
      <c r="D110" s="452"/>
      <c r="E110" s="452"/>
      <c r="F110" s="452"/>
      <c r="G110" s="452"/>
      <c r="H110" s="452"/>
      <c r="I110" s="452"/>
      <c r="J110" s="452"/>
      <c r="K110" s="452"/>
      <c r="L110" s="452"/>
      <c r="M110" s="452"/>
      <c r="N110" s="452"/>
      <c r="O110" s="452"/>
      <c r="P110" s="45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row>
    <row r="111" spans="1:53">
      <c r="A111" s="452"/>
      <c r="B111" s="452"/>
      <c r="C111" s="452"/>
      <c r="D111" s="452"/>
      <c r="E111" s="452"/>
      <c r="F111" s="452"/>
      <c r="G111" s="452"/>
      <c r="H111" s="452"/>
      <c r="I111" s="452"/>
      <c r="J111" s="452"/>
      <c r="K111" s="452"/>
      <c r="L111" s="452"/>
      <c r="M111" s="452"/>
      <c r="N111" s="452"/>
      <c r="O111" s="452"/>
      <c r="P111" s="452"/>
      <c r="Q111" s="432"/>
      <c r="R111" s="432"/>
      <c r="S111" s="432"/>
      <c r="T111" s="43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2"/>
      <c r="AZ111" s="432"/>
      <c r="BA111" s="432"/>
    </row>
    <row r="112" spans="1:53">
      <c r="A112" s="452"/>
      <c r="B112" s="452"/>
      <c r="C112" s="452"/>
      <c r="D112" s="452"/>
      <c r="E112" s="452"/>
      <c r="F112" s="452"/>
      <c r="G112" s="452"/>
      <c r="H112" s="452"/>
      <c r="I112" s="452"/>
      <c r="J112" s="452"/>
      <c r="K112" s="452"/>
      <c r="L112" s="452"/>
      <c r="M112" s="452"/>
      <c r="N112" s="452"/>
      <c r="O112" s="452"/>
      <c r="P112" s="45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row>
    <row r="113" spans="1:53">
      <c r="A113" s="452"/>
      <c r="B113" s="452"/>
      <c r="C113" s="452"/>
      <c r="D113" s="452"/>
      <c r="E113" s="452"/>
      <c r="F113" s="452"/>
      <c r="G113" s="452"/>
      <c r="H113" s="452"/>
      <c r="I113" s="452"/>
      <c r="J113" s="452"/>
      <c r="K113" s="452"/>
      <c r="L113" s="452"/>
      <c r="M113" s="452"/>
      <c r="N113" s="452"/>
      <c r="O113" s="452"/>
      <c r="P113" s="452"/>
      <c r="Q113" s="432"/>
      <c r="R113" s="432"/>
      <c r="S113" s="432"/>
      <c r="T113" s="432"/>
      <c r="U113" s="432"/>
      <c r="V113" s="432"/>
      <c r="W113" s="432"/>
      <c r="X113" s="432"/>
      <c r="Y113" s="432"/>
      <c r="Z113" s="432"/>
      <c r="AA113" s="432"/>
      <c r="AB113" s="432"/>
      <c r="AC113" s="432"/>
      <c r="AD113" s="432"/>
      <c r="AE113" s="432"/>
      <c r="AF113" s="432"/>
      <c r="AG113" s="432"/>
      <c r="AH113" s="432"/>
      <c r="AI113" s="432"/>
      <c r="AJ113" s="432"/>
      <c r="AK113" s="432"/>
      <c r="AL113" s="432"/>
      <c r="AM113" s="432"/>
      <c r="AN113" s="432"/>
      <c r="AO113" s="432"/>
      <c r="AP113" s="432"/>
      <c r="AQ113" s="432"/>
      <c r="AR113" s="432"/>
      <c r="AS113" s="432"/>
      <c r="AT113" s="432"/>
      <c r="AU113" s="432"/>
      <c r="AV113" s="432"/>
      <c r="AW113" s="432"/>
      <c r="AX113" s="432"/>
      <c r="AY113" s="432"/>
      <c r="AZ113" s="432"/>
      <c r="BA113" s="432"/>
    </row>
    <row r="114" spans="1:53">
      <c r="A114" s="452"/>
      <c r="B114" s="452"/>
      <c r="C114" s="452"/>
      <c r="D114" s="452"/>
      <c r="E114" s="452"/>
      <c r="F114" s="452"/>
      <c r="G114" s="452"/>
      <c r="H114" s="452"/>
      <c r="I114" s="452"/>
      <c r="J114" s="452"/>
      <c r="K114" s="452"/>
      <c r="L114" s="452"/>
      <c r="M114" s="452"/>
      <c r="N114" s="452"/>
      <c r="O114" s="452"/>
      <c r="P114" s="45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2"/>
      <c r="AL114" s="432"/>
      <c r="AM114" s="432"/>
      <c r="AN114" s="432"/>
      <c r="AO114" s="432"/>
      <c r="AP114" s="432"/>
      <c r="AQ114" s="432"/>
      <c r="AR114" s="432"/>
      <c r="AS114" s="432"/>
      <c r="AT114" s="432"/>
      <c r="AU114" s="432"/>
      <c r="AV114" s="432"/>
      <c r="AW114" s="432"/>
      <c r="AX114" s="432"/>
      <c r="AY114" s="432"/>
      <c r="AZ114" s="432"/>
      <c r="BA114" s="432"/>
    </row>
    <row r="115" spans="1:53">
      <c r="A115" s="452"/>
      <c r="B115" s="452"/>
      <c r="C115" s="452"/>
      <c r="D115" s="452"/>
      <c r="E115" s="452"/>
      <c r="F115" s="452"/>
      <c r="G115" s="452"/>
      <c r="H115" s="452"/>
      <c r="I115" s="452"/>
      <c r="J115" s="452"/>
      <c r="K115" s="452"/>
      <c r="L115" s="452"/>
      <c r="M115" s="452"/>
      <c r="N115" s="452"/>
      <c r="O115" s="452"/>
      <c r="P115" s="45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2"/>
      <c r="AN115" s="432"/>
      <c r="AO115" s="432"/>
      <c r="AP115" s="432"/>
      <c r="AQ115" s="432"/>
      <c r="AR115" s="432"/>
      <c r="AS115" s="432"/>
      <c r="AT115" s="432"/>
      <c r="AU115" s="432"/>
      <c r="AV115" s="432"/>
      <c r="AW115" s="432"/>
      <c r="AX115" s="432"/>
      <c r="AY115" s="432"/>
      <c r="AZ115" s="432"/>
      <c r="BA115" s="432"/>
    </row>
    <row r="116" spans="1:53">
      <c r="A116" s="452"/>
      <c r="B116" s="452"/>
      <c r="C116" s="452"/>
      <c r="D116" s="452"/>
      <c r="E116" s="452"/>
      <c r="F116" s="452"/>
      <c r="G116" s="452"/>
      <c r="H116" s="452"/>
      <c r="I116" s="452"/>
      <c r="J116" s="452"/>
      <c r="K116" s="452"/>
      <c r="L116" s="452"/>
      <c r="M116" s="452"/>
      <c r="N116" s="452"/>
      <c r="O116" s="452"/>
      <c r="P116" s="45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2"/>
      <c r="AN116" s="432"/>
      <c r="AO116" s="432"/>
      <c r="AP116" s="432"/>
      <c r="AQ116" s="432"/>
      <c r="AR116" s="432"/>
      <c r="AS116" s="432"/>
      <c r="AT116" s="432"/>
      <c r="AU116" s="432"/>
      <c r="AV116" s="432"/>
      <c r="AW116" s="432"/>
      <c r="AX116" s="432"/>
      <c r="AY116" s="432"/>
      <c r="AZ116" s="432"/>
      <c r="BA116" s="432"/>
    </row>
    <row r="117" spans="1:53">
      <c r="A117" s="452"/>
      <c r="B117" s="452"/>
      <c r="C117" s="452"/>
      <c r="D117" s="452"/>
      <c r="E117" s="452"/>
      <c r="F117" s="452"/>
      <c r="G117" s="452"/>
      <c r="H117" s="452"/>
      <c r="I117" s="452"/>
      <c r="J117" s="452"/>
      <c r="K117" s="452"/>
      <c r="L117" s="452"/>
      <c r="M117" s="452"/>
      <c r="N117" s="452"/>
      <c r="O117" s="452"/>
      <c r="P117" s="45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2"/>
      <c r="AN117" s="432"/>
      <c r="AO117" s="432"/>
      <c r="AP117" s="432"/>
      <c r="AQ117" s="432"/>
      <c r="AR117" s="432"/>
      <c r="AS117" s="432"/>
      <c r="AT117" s="432"/>
      <c r="AU117" s="432"/>
      <c r="AV117" s="432"/>
      <c r="AW117" s="432"/>
      <c r="AX117" s="432"/>
      <c r="AY117" s="432"/>
      <c r="AZ117" s="432"/>
      <c r="BA117" s="432"/>
    </row>
    <row r="118" spans="1:53">
      <c r="A118" s="452"/>
      <c r="B118" s="452"/>
      <c r="C118" s="452"/>
      <c r="D118" s="452"/>
      <c r="E118" s="452"/>
      <c r="F118" s="452"/>
      <c r="G118" s="452"/>
      <c r="H118" s="452"/>
      <c r="I118" s="452"/>
      <c r="J118" s="452"/>
      <c r="K118" s="452"/>
      <c r="L118" s="452"/>
      <c r="M118" s="452"/>
      <c r="N118" s="452"/>
      <c r="O118" s="452"/>
      <c r="P118" s="452"/>
      <c r="Q118" s="432"/>
      <c r="R118" s="432"/>
      <c r="S118" s="432"/>
      <c r="T118" s="432"/>
      <c r="U118" s="432"/>
      <c r="V118" s="432"/>
      <c r="W118" s="432"/>
      <c r="X118" s="432"/>
      <c r="Y118" s="432"/>
      <c r="Z118" s="432"/>
      <c r="AA118" s="432"/>
      <c r="AB118" s="432"/>
      <c r="AC118" s="432"/>
      <c r="AD118" s="432"/>
      <c r="AE118" s="432"/>
      <c r="AF118" s="432"/>
      <c r="AG118" s="432"/>
      <c r="AH118" s="432"/>
      <c r="AI118" s="432"/>
      <c r="AJ118" s="432"/>
      <c r="AK118" s="432"/>
      <c r="AL118" s="432"/>
      <c r="AM118" s="432"/>
      <c r="AN118" s="432"/>
      <c r="AO118" s="432"/>
      <c r="AP118" s="432"/>
      <c r="AQ118" s="432"/>
      <c r="AR118" s="432"/>
      <c r="AS118" s="432"/>
      <c r="AT118" s="432"/>
      <c r="AU118" s="432"/>
      <c r="AV118" s="432"/>
      <c r="AW118" s="432"/>
      <c r="AX118" s="432"/>
      <c r="AY118" s="432"/>
      <c r="AZ118" s="432"/>
      <c r="BA118" s="432"/>
    </row>
    <row r="119" spans="1:53">
      <c r="A119" s="452"/>
      <c r="B119" s="452"/>
      <c r="C119" s="452"/>
      <c r="D119" s="452"/>
      <c r="E119" s="452"/>
      <c r="F119" s="452"/>
      <c r="G119" s="452"/>
      <c r="H119" s="452"/>
      <c r="I119" s="452"/>
      <c r="J119" s="452"/>
      <c r="K119" s="452"/>
      <c r="L119" s="452"/>
      <c r="M119" s="452"/>
      <c r="N119" s="452"/>
      <c r="O119" s="452"/>
      <c r="P119" s="45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row>
    <row r="120" spans="1:53">
      <c r="A120" s="452"/>
      <c r="B120" s="452"/>
      <c r="C120" s="452"/>
      <c r="D120" s="452"/>
      <c r="E120" s="452"/>
      <c r="F120" s="452"/>
      <c r="G120" s="452"/>
      <c r="H120" s="452"/>
      <c r="I120" s="452"/>
      <c r="J120" s="452"/>
      <c r="K120" s="452"/>
      <c r="L120" s="452"/>
      <c r="M120" s="452"/>
      <c r="N120" s="452"/>
      <c r="O120" s="452"/>
      <c r="P120" s="452"/>
      <c r="Q120" s="432"/>
      <c r="R120" s="432"/>
      <c r="S120" s="432"/>
      <c r="T120" s="432"/>
      <c r="U120" s="432"/>
      <c r="V120" s="432"/>
      <c r="W120" s="432"/>
      <c r="X120" s="432"/>
      <c r="Y120" s="432"/>
      <c r="Z120" s="432"/>
      <c r="AA120" s="432"/>
      <c r="AB120" s="432"/>
      <c r="AC120" s="432"/>
      <c r="AD120" s="432"/>
      <c r="AE120" s="432"/>
      <c r="AF120" s="432"/>
      <c r="AG120" s="432"/>
      <c r="AH120" s="432"/>
      <c r="AI120" s="432"/>
      <c r="AJ120" s="432"/>
      <c r="AK120" s="432"/>
      <c r="AL120" s="432"/>
      <c r="AM120" s="432"/>
      <c r="AN120" s="432"/>
      <c r="AO120" s="432"/>
      <c r="AP120" s="432"/>
      <c r="AQ120" s="432"/>
      <c r="AR120" s="432"/>
      <c r="AS120" s="432"/>
      <c r="AT120" s="432"/>
      <c r="AU120" s="432"/>
      <c r="AV120" s="432"/>
      <c r="AW120" s="432"/>
      <c r="AX120" s="432"/>
      <c r="AY120" s="432"/>
      <c r="AZ120" s="432"/>
      <c r="BA120" s="432"/>
    </row>
    <row r="121" spans="1:53">
      <c r="A121" s="452"/>
      <c r="B121" s="452"/>
      <c r="C121" s="452"/>
      <c r="D121" s="452"/>
      <c r="E121" s="452"/>
      <c r="F121" s="452"/>
      <c r="G121" s="452"/>
      <c r="H121" s="452"/>
      <c r="I121" s="452"/>
      <c r="J121" s="452"/>
      <c r="K121" s="452"/>
      <c r="L121" s="452"/>
      <c r="M121" s="452"/>
      <c r="N121" s="452"/>
      <c r="O121" s="452"/>
      <c r="P121" s="45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2"/>
      <c r="AY121" s="432"/>
      <c r="AZ121" s="432"/>
      <c r="BA121" s="432"/>
    </row>
    <row r="122" spans="1:53">
      <c r="A122" s="452"/>
      <c r="B122" s="452"/>
      <c r="C122" s="452"/>
      <c r="D122" s="452"/>
      <c r="E122" s="452"/>
      <c r="F122" s="452"/>
      <c r="G122" s="452"/>
      <c r="H122" s="452"/>
      <c r="I122" s="452"/>
      <c r="J122" s="452"/>
      <c r="K122" s="452"/>
      <c r="L122" s="452"/>
      <c r="M122" s="452"/>
      <c r="N122" s="452"/>
      <c r="O122" s="452"/>
      <c r="P122" s="45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2"/>
      <c r="AN122" s="432"/>
      <c r="AO122" s="432"/>
      <c r="AP122" s="432"/>
      <c r="AQ122" s="432"/>
      <c r="AR122" s="432"/>
      <c r="AS122" s="432"/>
      <c r="AT122" s="432"/>
      <c r="AU122" s="432"/>
      <c r="AV122" s="432"/>
      <c r="AW122" s="432"/>
      <c r="AX122" s="432"/>
      <c r="AY122" s="432"/>
      <c r="AZ122" s="432"/>
      <c r="BA122" s="432"/>
    </row>
    <row r="123" spans="1:53">
      <c r="A123" s="452"/>
      <c r="B123" s="452"/>
      <c r="C123" s="452"/>
      <c r="D123" s="452"/>
      <c r="E123" s="452"/>
      <c r="F123" s="452"/>
      <c r="G123" s="452"/>
      <c r="H123" s="452"/>
      <c r="I123" s="452"/>
      <c r="J123" s="452"/>
      <c r="K123" s="452"/>
      <c r="L123" s="452"/>
      <c r="M123" s="452"/>
      <c r="N123" s="452"/>
      <c r="O123" s="452"/>
      <c r="P123" s="45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2"/>
      <c r="AM123" s="432"/>
      <c r="AN123" s="432"/>
      <c r="AO123" s="432"/>
      <c r="AP123" s="432"/>
      <c r="AQ123" s="432"/>
      <c r="AR123" s="432"/>
      <c r="AS123" s="432"/>
      <c r="AT123" s="432"/>
      <c r="AU123" s="432"/>
      <c r="AV123" s="432"/>
      <c r="AW123" s="432"/>
      <c r="AX123" s="432"/>
      <c r="AY123" s="432"/>
      <c r="AZ123" s="432"/>
      <c r="BA123" s="432"/>
    </row>
    <row r="124" spans="1:53">
      <c r="A124" s="452"/>
      <c r="B124" s="452"/>
      <c r="C124" s="452"/>
      <c r="D124" s="452"/>
      <c r="E124" s="452"/>
      <c r="F124" s="452"/>
      <c r="G124" s="452"/>
      <c r="H124" s="452"/>
      <c r="I124" s="452"/>
      <c r="J124" s="452"/>
      <c r="K124" s="452"/>
      <c r="L124" s="452"/>
      <c r="M124" s="452"/>
      <c r="N124" s="452"/>
      <c r="O124" s="452"/>
      <c r="P124" s="452"/>
      <c r="Q124" s="432"/>
      <c r="R124" s="432"/>
      <c r="S124" s="432"/>
      <c r="T124" s="432"/>
      <c r="U124" s="432"/>
      <c r="V124" s="432"/>
      <c r="W124" s="432"/>
      <c r="X124" s="432"/>
      <c r="Y124" s="432"/>
      <c r="Z124" s="432"/>
      <c r="AA124" s="432"/>
      <c r="AB124" s="432"/>
      <c r="AC124" s="432"/>
      <c r="AD124" s="432"/>
      <c r="AE124" s="432"/>
      <c r="AF124" s="432"/>
      <c r="AG124" s="432"/>
      <c r="AH124" s="432"/>
      <c r="AI124" s="432"/>
      <c r="AJ124" s="432"/>
      <c r="AK124" s="432"/>
      <c r="AL124" s="432"/>
      <c r="AM124" s="432"/>
      <c r="AN124" s="432"/>
      <c r="AO124" s="432"/>
      <c r="AP124" s="432"/>
      <c r="AQ124" s="432"/>
      <c r="AR124" s="432"/>
      <c r="AS124" s="432"/>
      <c r="AT124" s="432"/>
      <c r="AU124" s="432"/>
      <c r="AV124" s="432"/>
      <c r="AW124" s="432"/>
      <c r="AX124" s="432"/>
      <c r="AY124" s="432"/>
      <c r="AZ124" s="432"/>
      <c r="BA124" s="432"/>
    </row>
    <row r="125" spans="1:53">
      <c r="A125" s="452"/>
      <c r="B125" s="452"/>
      <c r="C125" s="452"/>
      <c r="D125" s="452"/>
      <c r="E125" s="452"/>
      <c r="F125" s="452"/>
      <c r="G125" s="452"/>
      <c r="H125" s="452"/>
      <c r="I125" s="452"/>
      <c r="J125" s="452"/>
      <c r="K125" s="452"/>
      <c r="L125" s="452"/>
      <c r="M125" s="452"/>
      <c r="N125" s="452"/>
      <c r="O125" s="452"/>
      <c r="P125" s="45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2"/>
      <c r="AM125" s="432"/>
      <c r="AN125" s="432"/>
      <c r="AO125" s="432"/>
      <c r="AP125" s="432"/>
      <c r="AQ125" s="432"/>
      <c r="AR125" s="432"/>
      <c r="AS125" s="432"/>
      <c r="AT125" s="432"/>
      <c r="AU125" s="432"/>
      <c r="AV125" s="432"/>
      <c r="AW125" s="432"/>
      <c r="AX125" s="432"/>
      <c r="AY125" s="432"/>
      <c r="AZ125" s="432"/>
      <c r="BA125" s="432"/>
    </row>
    <row r="126" spans="1:53">
      <c r="A126" s="452"/>
      <c r="B126" s="452"/>
      <c r="C126" s="452"/>
      <c r="D126" s="452"/>
      <c r="E126" s="452"/>
      <c r="F126" s="452"/>
      <c r="G126" s="452"/>
      <c r="H126" s="452"/>
      <c r="I126" s="452"/>
      <c r="J126" s="452"/>
      <c r="K126" s="452"/>
      <c r="L126" s="452"/>
      <c r="M126" s="452"/>
      <c r="N126" s="452"/>
      <c r="O126" s="452"/>
      <c r="P126" s="45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row>
    <row r="127" spans="1:53">
      <c r="A127" s="452"/>
      <c r="B127" s="452"/>
      <c r="C127" s="452"/>
      <c r="D127" s="452"/>
      <c r="E127" s="452"/>
      <c r="F127" s="452"/>
      <c r="G127" s="452"/>
      <c r="H127" s="452"/>
      <c r="I127" s="452"/>
      <c r="J127" s="452"/>
      <c r="K127" s="452"/>
      <c r="L127" s="452"/>
      <c r="M127" s="452"/>
      <c r="N127" s="452"/>
      <c r="O127" s="452"/>
      <c r="P127" s="45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row>
    <row r="128" spans="1:53">
      <c r="A128" s="452"/>
      <c r="B128" s="452"/>
      <c r="C128" s="452"/>
      <c r="D128" s="452"/>
      <c r="E128" s="452"/>
      <c r="F128" s="452"/>
      <c r="G128" s="452"/>
      <c r="H128" s="452"/>
      <c r="I128" s="452"/>
      <c r="J128" s="452"/>
      <c r="K128" s="452"/>
      <c r="L128" s="452"/>
      <c r="M128" s="452"/>
      <c r="N128" s="452"/>
      <c r="O128" s="452"/>
      <c r="P128" s="45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row>
    <row r="129" spans="1:53">
      <c r="A129" s="452"/>
      <c r="B129" s="452"/>
      <c r="C129" s="452"/>
      <c r="D129" s="452"/>
      <c r="E129" s="452"/>
      <c r="F129" s="452"/>
      <c r="G129" s="452"/>
      <c r="H129" s="452"/>
      <c r="I129" s="452"/>
      <c r="J129" s="452"/>
      <c r="K129" s="452"/>
      <c r="L129" s="452"/>
      <c r="M129" s="452"/>
      <c r="N129" s="452"/>
      <c r="O129" s="452"/>
      <c r="P129" s="45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2"/>
      <c r="AY129" s="432"/>
      <c r="AZ129" s="432"/>
      <c r="BA129" s="432"/>
    </row>
    <row r="130" spans="1:53">
      <c r="A130" s="452"/>
      <c r="B130" s="452"/>
      <c r="C130" s="452"/>
      <c r="D130" s="452"/>
      <c r="E130" s="452"/>
      <c r="F130" s="452"/>
      <c r="G130" s="452"/>
      <c r="H130" s="452"/>
      <c r="I130" s="452"/>
      <c r="J130" s="452"/>
      <c r="K130" s="452"/>
      <c r="L130" s="452"/>
      <c r="M130" s="452"/>
      <c r="N130" s="452"/>
      <c r="O130" s="452"/>
      <c r="P130" s="45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row>
    <row r="131" spans="1:53">
      <c r="A131" s="452"/>
      <c r="B131" s="452"/>
      <c r="C131" s="452"/>
      <c r="D131" s="452"/>
      <c r="E131" s="452"/>
      <c r="F131" s="452"/>
      <c r="G131" s="452"/>
      <c r="H131" s="452"/>
      <c r="I131" s="452"/>
      <c r="J131" s="452"/>
      <c r="K131" s="452"/>
      <c r="L131" s="452"/>
      <c r="M131" s="452"/>
      <c r="N131" s="452"/>
      <c r="O131" s="452"/>
      <c r="P131" s="45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row>
    <row r="132" spans="1:53">
      <c r="A132" s="452"/>
      <c r="B132" s="452"/>
      <c r="C132" s="452"/>
      <c r="D132" s="452"/>
      <c r="E132" s="452"/>
      <c r="F132" s="452"/>
      <c r="G132" s="452"/>
      <c r="H132" s="452"/>
      <c r="I132" s="452"/>
      <c r="J132" s="452"/>
      <c r="K132" s="452"/>
      <c r="L132" s="452"/>
      <c r="M132" s="452"/>
      <c r="N132" s="452"/>
      <c r="O132" s="452"/>
      <c r="P132" s="45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row>
    <row r="133" spans="1:53">
      <c r="A133" s="452"/>
      <c r="B133" s="452"/>
      <c r="C133" s="452"/>
      <c r="D133" s="452"/>
      <c r="E133" s="452"/>
      <c r="F133" s="452"/>
      <c r="G133" s="452"/>
      <c r="H133" s="452"/>
      <c r="I133" s="452"/>
      <c r="J133" s="452"/>
      <c r="K133" s="452"/>
      <c r="L133" s="452"/>
      <c r="M133" s="452"/>
      <c r="N133" s="452"/>
      <c r="O133" s="452"/>
      <c r="P133" s="45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32"/>
      <c r="BA133" s="432"/>
    </row>
    <row r="134" spans="1:53">
      <c r="A134" s="452"/>
      <c r="B134" s="452"/>
      <c r="C134" s="452"/>
      <c r="D134" s="452"/>
      <c r="E134" s="452"/>
      <c r="F134" s="452"/>
      <c r="G134" s="452"/>
      <c r="H134" s="452"/>
      <c r="I134" s="452"/>
      <c r="J134" s="452"/>
      <c r="K134" s="452"/>
      <c r="L134" s="452"/>
      <c r="M134" s="452"/>
      <c r="N134" s="452"/>
      <c r="O134" s="452"/>
      <c r="P134" s="45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row>
    <row r="135" spans="1:53">
      <c r="A135" s="452"/>
      <c r="B135" s="452"/>
      <c r="C135" s="452"/>
      <c r="D135" s="452"/>
      <c r="E135" s="452"/>
      <c r="F135" s="452"/>
      <c r="G135" s="452"/>
      <c r="H135" s="452"/>
      <c r="I135" s="452"/>
      <c r="J135" s="452"/>
      <c r="K135" s="452"/>
      <c r="L135" s="452"/>
      <c r="M135" s="452"/>
      <c r="N135" s="452"/>
      <c r="O135" s="452"/>
      <c r="P135" s="45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432"/>
      <c r="AT135" s="432"/>
      <c r="AU135" s="432"/>
      <c r="AV135" s="432"/>
      <c r="AW135" s="432"/>
      <c r="AX135" s="432"/>
      <c r="AY135" s="432"/>
      <c r="AZ135" s="432"/>
      <c r="BA135" s="432"/>
    </row>
    <row r="136" spans="1:53">
      <c r="A136" s="452"/>
      <c r="B136" s="452"/>
      <c r="C136" s="452"/>
      <c r="D136" s="452"/>
      <c r="E136" s="452"/>
      <c r="F136" s="452"/>
      <c r="G136" s="452"/>
      <c r="H136" s="452"/>
      <c r="I136" s="452"/>
      <c r="J136" s="452"/>
      <c r="K136" s="452"/>
      <c r="L136" s="452"/>
      <c r="M136" s="452"/>
      <c r="N136" s="452"/>
      <c r="O136" s="452"/>
      <c r="P136" s="45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row>
    <row r="137" spans="1:53">
      <c r="A137" s="452"/>
      <c r="B137" s="452"/>
      <c r="C137" s="452"/>
      <c r="D137" s="452"/>
      <c r="E137" s="452"/>
      <c r="F137" s="452"/>
      <c r="G137" s="452"/>
      <c r="H137" s="452"/>
      <c r="I137" s="452"/>
      <c r="J137" s="452"/>
      <c r="K137" s="452"/>
      <c r="L137" s="452"/>
      <c r="M137" s="452"/>
      <c r="N137" s="452"/>
      <c r="O137" s="452"/>
      <c r="P137" s="45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row>
    <row r="138" spans="1:53">
      <c r="A138" s="452"/>
      <c r="B138" s="452"/>
      <c r="C138" s="452"/>
      <c r="D138" s="452"/>
      <c r="E138" s="452"/>
      <c r="F138" s="452"/>
      <c r="G138" s="452"/>
      <c r="H138" s="452"/>
      <c r="I138" s="452"/>
      <c r="J138" s="452"/>
      <c r="K138" s="452"/>
      <c r="L138" s="452"/>
      <c r="M138" s="452"/>
      <c r="N138" s="452"/>
      <c r="O138" s="452"/>
      <c r="P138" s="452"/>
      <c r="Q138" s="432"/>
      <c r="R138" s="432"/>
      <c r="S138" s="432"/>
      <c r="T138" s="432"/>
      <c r="U138" s="432"/>
      <c r="V138" s="432"/>
      <c r="W138" s="432"/>
      <c r="X138" s="432"/>
      <c r="Y138" s="432"/>
      <c r="Z138" s="432"/>
      <c r="AA138" s="432"/>
      <c r="AB138" s="432"/>
      <c r="AC138" s="432"/>
      <c r="AD138" s="432"/>
      <c r="AE138" s="432"/>
      <c r="AF138" s="432"/>
      <c r="AG138" s="432"/>
      <c r="AH138" s="432"/>
      <c r="AI138" s="432"/>
      <c r="AJ138" s="432"/>
      <c r="AK138" s="432"/>
      <c r="AL138" s="432"/>
      <c r="AM138" s="432"/>
      <c r="AN138" s="432"/>
      <c r="AO138" s="432"/>
      <c r="AP138" s="432"/>
      <c r="AQ138" s="432"/>
      <c r="AR138" s="432"/>
      <c r="AS138" s="432"/>
      <c r="AT138" s="432"/>
      <c r="AU138" s="432"/>
      <c r="AV138" s="432"/>
      <c r="AW138" s="432"/>
      <c r="AX138" s="432"/>
      <c r="AY138" s="432"/>
      <c r="AZ138" s="432"/>
      <c r="BA138" s="432"/>
    </row>
    <row r="139" spans="1:53">
      <c r="A139" s="452"/>
      <c r="B139" s="452"/>
      <c r="C139" s="452"/>
      <c r="D139" s="452"/>
      <c r="E139" s="452"/>
      <c r="F139" s="452"/>
      <c r="G139" s="452"/>
      <c r="H139" s="452"/>
      <c r="I139" s="452"/>
      <c r="J139" s="452"/>
      <c r="K139" s="452"/>
      <c r="L139" s="452"/>
      <c r="M139" s="452"/>
      <c r="N139" s="452"/>
      <c r="O139" s="452"/>
      <c r="P139" s="452"/>
      <c r="Q139" s="432"/>
      <c r="R139" s="432"/>
      <c r="S139" s="432"/>
      <c r="T139" s="432"/>
      <c r="U139" s="432"/>
      <c r="V139" s="432"/>
      <c r="W139" s="432"/>
      <c r="X139" s="432"/>
      <c r="Y139" s="432"/>
      <c r="Z139" s="432"/>
      <c r="AA139" s="432"/>
      <c r="AB139" s="432"/>
      <c r="AC139" s="432"/>
      <c r="AD139" s="432"/>
      <c r="AE139" s="432"/>
      <c r="AF139" s="432"/>
      <c r="AG139" s="432"/>
      <c r="AH139" s="432"/>
      <c r="AI139" s="432"/>
      <c r="AJ139" s="432"/>
      <c r="AK139" s="432"/>
      <c r="AL139" s="432"/>
      <c r="AM139" s="432"/>
      <c r="AN139" s="432"/>
      <c r="AO139" s="432"/>
      <c r="AP139" s="432"/>
      <c r="AQ139" s="432"/>
      <c r="AR139" s="432"/>
      <c r="AS139" s="432"/>
      <c r="AT139" s="432"/>
      <c r="AU139" s="432"/>
      <c r="AV139" s="432"/>
      <c r="AW139" s="432"/>
      <c r="AX139" s="432"/>
      <c r="AY139" s="432"/>
      <c r="AZ139" s="432"/>
      <c r="BA139" s="432"/>
    </row>
    <row r="140" spans="1:53">
      <c r="A140" s="452"/>
      <c r="B140" s="452"/>
      <c r="C140" s="452"/>
      <c r="D140" s="452"/>
      <c r="E140" s="452"/>
      <c r="F140" s="452"/>
      <c r="G140" s="452"/>
      <c r="H140" s="452"/>
      <c r="I140" s="452"/>
      <c r="J140" s="452"/>
      <c r="K140" s="452"/>
      <c r="L140" s="452"/>
      <c r="M140" s="452"/>
      <c r="N140" s="452"/>
      <c r="O140" s="452"/>
      <c r="P140" s="452"/>
      <c r="Q140" s="432"/>
      <c r="R140" s="432"/>
      <c r="S140" s="432"/>
      <c r="T140" s="432"/>
      <c r="U140" s="432"/>
      <c r="V140" s="432"/>
      <c r="W140" s="432"/>
      <c r="X140" s="432"/>
      <c r="Y140" s="432"/>
      <c r="Z140" s="432"/>
      <c r="AA140" s="432"/>
      <c r="AB140" s="432"/>
      <c r="AC140" s="432"/>
      <c r="AD140" s="432"/>
      <c r="AE140" s="432"/>
      <c r="AF140" s="432"/>
      <c r="AG140" s="432"/>
      <c r="AH140" s="432"/>
      <c r="AI140" s="432"/>
      <c r="AJ140" s="432"/>
      <c r="AK140" s="432"/>
      <c r="AL140" s="432"/>
      <c r="AM140" s="432"/>
      <c r="AN140" s="432"/>
      <c r="AO140" s="432"/>
      <c r="AP140" s="432"/>
      <c r="AQ140" s="432"/>
      <c r="AR140" s="432"/>
      <c r="AS140" s="432"/>
      <c r="AT140" s="432"/>
      <c r="AU140" s="432"/>
      <c r="AV140" s="432"/>
      <c r="AW140" s="432"/>
      <c r="AX140" s="432"/>
      <c r="AY140" s="432"/>
      <c r="AZ140" s="432"/>
      <c r="BA140" s="432"/>
    </row>
    <row r="141" spans="1:53">
      <c r="A141" s="452"/>
      <c r="B141" s="452"/>
      <c r="C141" s="452"/>
      <c r="D141" s="452"/>
      <c r="E141" s="452"/>
      <c r="F141" s="452"/>
      <c r="G141" s="452"/>
      <c r="H141" s="452"/>
      <c r="I141" s="452"/>
      <c r="J141" s="452"/>
      <c r="K141" s="452"/>
      <c r="L141" s="452"/>
      <c r="M141" s="452"/>
      <c r="N141" s="452"/>
      <c r="O141" s="452"/>
      <c r="P141" s="45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432"/>
      <c r="AL141" s="432"/>
      <c r="AM141" s="432"/>
      <c r="AN141" s="432"/>
      <c r="AO141" s="432"/>
      <c r="AP141" s="432"/>
      <c r="AQ141" s="432"/>
      <c r="AR141" s="432"/>
      <c r="AS141" s="432"/>
      <c r="AT141" s="432"/>
      <c r="AU141" s="432"/>
      <c r="AV141" s="432"/>
      <c r="AW141" s="432"/>
      <c r="AX141" s="432"/>
      <c r="AY141" s="432"/>
      <c r="AZ141" s="432"/>
      <c r="BA141" s="432"/>
    </row>
    <row r="142" spans="1:53">
      <c r="A142" s="452"/>
      <c r="B142" s="452"/>
      <c r="C142" s="452"/>
      <c r="D142" s="452"/>
      <c r="E142" s="452"/>
      <c r="F142" s="452"/>
      <c r="G142" s="452"/>
      <c r="H142" s="452"/>
      <c r="I142" s="452"/>
      <c r="J142" s="452"/>
      <c r="K142" s="452"/>
      <c r="L142" s="452"/>
      <c r="M142" s="452"/>
      <c r="N142" s="452"/>
      <c r="O142" s="452"/>
      <c r="P142" s="45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S142" s="432"/>
      <c r="AT142" s="432"/>
      <c r="AU142" s="432"/>
      <c r="AV142" s="432"/>
      <c r="AW142" s="432"/>
      <c r="AX142" s="432"/>
      <c r="AY142" s="432"/>
      <c r="AZ142" s="432"/>
      <c r="BA142" s="432"/>
    </row>
    <row r="143" spans="1:53">
      <c r="A143" s="452"/>
      <c r="B143" s="452"/>
      <c r="C143" s="452"/>
      <c r="D143" s="452"/>
      <c r="E143" s="452"/>
      <c r="F143" s="452"/>
      <c r="G143" s="452"/>
      <c r="H143" s="452"/>
      <c r="I143" s="452"/>
      <c r="J143" s="452"/>
      <c r="K143" s="452"/>
      <c r="L143" s="452"/>
      <c r="M143" s="452"/>
      <c r="N143" s="452"/>
      <c r="O143" s="452"/>
      <c r="P143" s="452"/>
      <c r="Q143" s="432"/>
      <c r="R143" s="432"/>
      <c r="S143" s="432"/>
      <c r="T143" s="432"/>
      <c r="U143" s="432"/>
      <c r="V143" s="432"/>
      <c r="W143" s="432"/>
      <c r="X143" s="432"/>
      <c r="Y143" s="432"/>
      <c r="Z143" s="432"/>
      <c r="AA143" s="432"/>
      <c r="AB143" s="432"/>
      <c r="AC143" s="432"/>
      <c r="AD143" s="432"/>
      <c r="AE143" s="432"/>
      <c r="AF143" s="432"/>
      <c r="AG143" s="432"/>
      <c r="AH143" s="432"/>
      <c r="AI143" s="432"/>
      <c r="AJ143" s="432"/>
      <c r="AK143" s="432"/>
      <c r="AL143" s="432"/>
      <c r="AM143" s="432"/>
      <c r="AN143" s="432"/>
      <c r="AO143" s="432"/>
      <c r="AP143" s="432"/>
      <c r="AQ143" s="432"/>
      <c r="AR143" s="432"/>
      <c r="AS143" s="432"/>
      <c r="AT143" s="432"/>
      <c r="AU143" s="432"/>
      <c r="AV143" s="432"/>
      <c r="AW143" s="432"/>
      <c r="AX143" s="432"/>
      <c r="AY143" s="432"/>
      <c r="AZ143" s="432"/>
      <c r="BA143" s="432"/>
    </row>
    <row r="144" spans="1:53">
      <c r="A144" s="452"/>
      <c r="B144" s="452"/>
      <c r="C144" s="452"/>
      <c r="D144" s="452"/>
      <c r="E144" s="452"/>
      <c r="F144" s="452"/>
      <c r="G144" s="452"/>
      <c r="H144" s="452"/>
      <c r="I144" s="452"/>
      <c r="J144" s="452"/>
      <c r="K144" s="452"/>
      <c r="L144" s="452"/>
      <c r="M144" s="452"/>
      <c r="N144" s="452"/>
      <c r="O144" s="452"/>
      <c r="P144" s="45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2"/>
      <c r="AR144" s="432"/>
      <c r="AS144" s="432"/>
      <c r="AT144" s="432"/>
      <c r="AU144" s="432"/>
      <c r="AV144" s="432"/>
      <c r="AW144" s="432"/>
      <c r="AX144" s="432"/>
      <c r="AY144" s="432"/>
      <c r="AZ144" s="432"/>
      <c r="BA144" s="432"/>
    </row>
    <row r="145" spans="1:53">
      <c r="A145" s="452"/>
      <c r="B145" s="452"/>
      <c r="C145" s="452"/>
      <c r="D145" s="452"/>
      <c r="E145" s="452"/>
      <c r="F145" s="452"/>
      <c r="G145" s="452"/>
      <c r="H145" s="452"/>
      <c r="I145" s="452"/>
      <c r="J145" s="452"/>
      <c r="K145" s="452"/>
      <c r="L145" s="452"/>
      <c r="M145" s="452"/>
      <c r="N145" s="452"/>
      <c r="O145" s="452"/>
      <c r="P145" s="452"/>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c r="AM145" s="432"/>
      <c r="AN145" s="432"/>
      <c r="AO145" s="432"/>
      <c r="AP145" s="432"/>
      <c r="AQ145" s="432"/>
      <c r="AR145" s="432"/>
      <c r="AS145" s="432"/>
      <c r="AT145" s="432"/>
      <c r="AU145" s="432"/>
      <c r="AV145" s="432"/>
      <c r="AW145" s="432"/>
      <c r="AX145" s="432"/>
      <c r="AY145" s="432"/>
      <c r="AZ145" s="432"/>
      <c r="BA145" s="432"/>
    </row>
    <row r="146" spans="1:53">
      <c r="A146" s="452"/>
      <c r="B146" s="452"/>
      <c r="C146" s="452"/>
      <c r="D146" s="452"/>
      <c r="E146" s="452"/>
      <c r="F146" s="452"/>
      <c r="G146" s="452"/>
      <c r="H146" s="452"/>
      <c r="I146" s="452"/>
      <c r="J146" s="452"/>
      <c r="K146" s="452"/>
      <c r="L146" s="452"/>
      <c r="M146" s="452"/>
      <c r="N146" s="452"/>
      <c r="O146" s="452"/>
      <c r="P146" s="45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32"/>
      <c r="AR146" s="432"/>
      <c r="AS146" s="432"/>
      <c r="AT146" s="432"/>
      <c r="AU146" s="432"/>
      <c r="AV146" s="432"/>
      <c r="AW146" s="432"/>
      <c r="AX146" s="432"/>
      <c r="AY146" s="432"/>
      <c r="AZ146" s="432"/>
      <c r="BA146" s="432"/>
    </row>
    <row r="147" spans="1:53">
      <c r="A147" s="452"/>
      <c r="B147" s="452"/>
      <c r="C147" s="452"/>
      <c r="D147" s="452"/>
      <c r="E147" s="452"/>
      <c r="F147" s="452"/>
      <c r="G147" s="452"/>
      <c r="H147" s="452"/>
      <c r="I147" s="452"/>
      <c r="J147" s="452"/>
      <c r="K147" s="452"/>
      <c r="L147" s="452"/>
      <c r="M147" s="452"/>
      <c r="N147" s="452"/>
      <c r="O147" s="452"/>
      <c r="P147" s="45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c r="AY147" s="432"/>
      <c r="AZ147" s="432"/>
      <c r="BA147" s="432"/>
    </row>
    <row r="148" spans="1:53">
      <c r="A148" s="452"/>
      <c r="B148" s="452"/>
      <c r="C148" s="452"/>
      <c r="D148" s="452"/>
      <c r="E148" s="452"/>
      <c r="F148" s="452"/>
      <c r="G148" s="452"/>
      <c r="H148" s="452"/>
      <c r="I148" s="452"/>
      <c r="J148" s="452"/>
      <c r="K148" s="452"/>
      <c r="L148" s="452"/>
      <c r="M148" s="452"/>
      <c r="N148" s="452"/>
      <c r="O148" s="452"/>
      <c r="P148" s="45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S148" s="432"/>
      <c r="AT148" s="432"/>
      <c r="AU148" s="432"/>
      <c r="AV148" s="432"/>
      <c r="AW148" s="432"/>
      <c r="AX148" s="432"/>
      <c r="AY148" s="432"/>
      <c r="AZ148" s="432"/>
      <c r="BA148" s="432"/>
    </row>
    <row r="149" spans="1:53">
      <c r="A149" s="452"/>
      <c r="B149" s="452"/>
      <c r="C149" s="452"/>
      <c r="D149" s="452"/>
      <c r="E149" s="452"/>
      <c r="F149" s="452"/>
      <c r="G149" s="452"/>
      <c r="H149" s="452"/>
      <c r="I149" s="452"/>
      <c r="J149" s="452"/>
      <c r="K149" s="452"/>
      <c r="L149" s="452"/>
      <c r="M149" s="452"/>
      <c r="N149" s="452"/>
      <c r="O149" s="452"/>
      <c r="P149" s="45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S149" s="432"/>
      <c r="AT149" s="432"/>
      <c r="AU149" s="432"/>
      <c r="AV149" s="432"/>
      <c r="AW149" s="432"/>
      <c r="AX149" s="432"/>
      <c r="AY149" s="432"/>
      <c r="AZ149" s="432"/>
      <c r="BA149" s="432"/>
    </row>
    <row r="150" spans="1:53">
      <c r="A150" s="452"/>
      <c r="B150" s="452"/>
      <c r="C150" s="452"/>
      <c r="D150" s="452"/>
      <c r="E150" s="452"/>
      <c r="F150" s="452"/>
      <c r="G150" s="452"/>
      <c r="H150" s="452"/>
      <c r="I150" s="452"/>
      <c r="J150" s="452"/>
      <c r="K150" s="452"/>
      <c r="L150" s="452"/>
      <c r="M150" s="452"/>
      <c r="N150" s="452"/>
      <c r="O150" s="452"/>
      <c r="P150" s="45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2"/>
      <c r="AL150" s="432"/>
      <c r="AM150" s="432"/>
      <c r="AN150" s="432"/>
      <c r="AO150" s="432"/>
      <c r="AP150" s="432"/>
      <c r="AQ150" s="432"/>
      <c r="AR150" s="432"/>
      <c r="AS150" s="432"/>
      <c r="AT150" s="432"/>
      <c r="AU150" s="432"/>
      <c r="AV150" s="432"/>
      <c r="AW150" s="432"/>
      <c r="AX150" s="432"/>
      <c r="AY150" s="432"/>
      <c r="AZ150" s="432"/>
      <c r="BA150" s="432"/>
    </row>
    <row r="151" spans="1:53">
      <c r="A151" s="452"/>
      <c r="B151" s="452"/>
      <c r="C151" s="452"/>
      <c r="D151" s="452"/>
      <c r="E151" s="452"/>
      <c r="F151" s="452"/>
      <c r="G151" s="452"/>
      <c r="H151" s="452"/>
      <c r="I151" s="452"/>
      <c r="J151" s="452"/>
      <c r="K151" s="452"/>
      <c r="L151" s="452"/>
      <c r="M151" s="452"/>
      <c r="N151" s="452"/>
      <c r="O151" s="452"/>
      <c r="P151" s="452"/>
      <c r="Q151" s="432"/>
      <c r="R151" s="432"/>
      <c r="S151" s="432"/>
      <c r="T151" s="432"/>
      <c r="U151" s="432"/>
      <c r="V151" s="432"/>
      <c r="W151" s="432"/>
      <c r="X151" s="432"/>
      <c r="Y151" s="432"/>
      <c r="Z151" s="432"/>
      <c r="AA151" s="432"/>
      <c r="AB151" s="432"/>
      <c r="AC151" s="432"/>
      <c r="AD151" s="432"/>
      <c r="AE151" s="432"/>
      <c r="AF151" s="432"/>
      <c r="AG151" s="432"/>
      <c r="AH151" s="432"/>
      <c r="AI151" s="432"/>
      <c r="AJ151" s="432"/>
      <c r="AK151" s="432"/>
      <c r="AL151" s="432"/>
      <c r="AM151" s="432"/>
      <c r="AN151" s="432"/>
      <c r="AO151" s="432"/>
      <c r="AP151" s="432"/>
      <c r="AQ151" s="432"/>
      <c r="AR151" s="432"/>
      <c r="AS151" s="432"/>
      <c r="AT151" s="432"/>
      <c r="AU151" s="432"/>
      <c r="AV151" s="432"/>
      <c r="AW151" s="432"/>
      <c r="AX151" s="432"/>
      <c r="AY151" s="432"/>
      <c r="AZ151" s="432"/>
      <c r="BA151" s="432"/>
    </row>
    <row r="152" spans="1:53">
      <c r="A152" s="452"/>
      <c r="B152" s="452"/>
      <c r="C152" s="452"/>
      <c r="D152" s="452"/>
      <c r="E152" s="452"/>
      <c r="F152" s="452"/>
      <c r="G152" s="452"/>
      <c r="H152" s="452"/>
      <c r="I152" s="452"/>
      <c r="J152" s="452"/>
      <c r="K152" s="452"/>
      <c r="L152" s="452"/>
      <c r="M152" s="452"/>
      <c r="N152" s="452"/>
      <c r="O152" s="452"/>
      <c r="P152" s="45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2"/>
      <c r="AL152" s="432"/>
      <c r="AM152" s="432"/>
      <c r="AN152" s="432"/>
      <c r="AO152" s="432"/>
      <c r="AP152" s="432"/>
      <c r="AQ152" s="432"/>
      <c r="AR152" s="432"/>
      <c r="AS152" s="432"/>
      <c r="AT152" s="432"/>
      <c r="AU152" s="432"/>
      <c r="AV152" s="432"/>
      <c r="AW152" s="432"/>
      <c r="AX152" s="432"/>
      <c r="AY152" s="432"/>
      <c r="AZ152" s="432"/>
      <c r="BA152" s="432"/>
    </row>
    <row r="153" spans="1:53">
      <c r="A153" s="452"/>
      <c r="B153" s="452"/>
      <c r="C153" s="452"/>
      <c r="D153" s="452"/>
      <c r="E153" s="452"/>
      <c r="F153" s="452"/>
      <c r="G153" s="452"/>
      <c r="H153" s="452"/>
      <c r="I153" s="452"/>
      <c r="J153" s="452"/>
      <c r="K153" s="452"/>
      <c r="L153" s="452"/>
      <c r="M153" s="452"/>
      <c r="N153" s="452"/>
      <c r="O153" s="452"/>
      <c r="P153" s="45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432"/>
      <c r="AQ153" s="432"/>
      <c r="AR153" s="432"/>
      <c r="AS153" s="432"/>
      <c r="AT153" s="432"/>
      <c r="AU153" s="432"/>
      <c r="AV153" s="432"/>
      <c r="AW153" s="432"/>
      <c r="AX153" s="432"/>
      <c r="AY153" s="432"/>
      <c r="AZ153" s="432"/>
      <c r="BA153" s="432"/>
    </row>
    <row r="154" spans="1:53">
      <c r="A154" s="452"/>
      <c r="B154" s="452"/>
      <c r="C154" s="452"/>
      <c r="D154" s="452"/>
      <c r="E154" s="452"/>
      <c r="F154" s="452"/>
      <c r="G154" s="452"/>
      <c r="H154" s="452"/>
      <c r="I154" s="452"/>
      <c r="J154" s="452"/>
      <c r="K154" s="452"/>
      <c r="L154" s="452"/>
      <c r="M154" s="452"/>
      <c r="N154" s="452"/>
      <c r="O154" s="452"/>
      <c r="P154" s="45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432"/>
      <c r="AT154" s="432"/>
      <c r="AU154" s="432"/>
      <c r="AV154" s="432"/>
      <c r="AW154" s="432"/>
      <c r="AX154" s="432"/>
      <c r="AY154" s="432"/>
      <c r="AZ154" s="432"/>
      <c r="BA154" s="432"/>
    </row>
    <row r="155" spans="1:53">
      <c r="A155" s="452"/>
      <c r="B155" s="452"/>
      <c r="C155" s="452"/>
      <c r="D155" s="452"/>
      <c r="E155" s="452"/>
      <c r="F155" s="452"/>
      <c r="G155" s="452"/>
      <c r="H155" s="452"/>
      <c r="I155" s="452"/>
      <c r="J155" s="452"/>
      <c r="K155" s="452"/>
      <c r="L155" s="452"/>
      <c r="M155" s="452"/>
      <c r="N155" s="452"/>
      <c r="O155" s="452"/>
      <c r="P155" s="45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432"/>
      <c r="AQ155" s="432"/>
      <c r="AR155" s="432"/>
      <c r="AS155" s="432"/>
      <c r="AT155" s="432"/>
      <c r="AU155" s="432"/>
      <c r="AV155" s="432"/>
      <c r="AW155" s="432"/>
      <c r="AX155" s="432"/>
      <c r="AY155" s="432"/>
      <c r="AZ155" s="432"/>
      <c r="BA155" s="432"/>
    </row>
    <row r="156" spans="1:53">
      <c r="A156" s="452"/>
      <c r="B156" s="452"/>
      <c r="C156" s="452"/>
      <c r="D156" s="452"/>
      <c r="E156" s="452"/>
      <c r="F156" s="452"/>
      <c r="G156" s="452"/>
      <c r="H156" s="452"/>
      <c r="I156" s="452"/>
      <c r="J156" s="452"/>
      <c r="K156" s="452"/>
      <c r="L156" s="452"/>
      <c r="M156" s="452"/>
      <c r="N156" s="452"/>
      <c r="O156" s="452"/>
      <c r="P156" s="45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432"/>
      <c r="AQ156" s="432"/>
      <c r="AR156" s="432"/>
      <c r="AS156" s="432"/>
      <c r="AT156" s="432"/>
      <c r="AU156" s="432"/>
      <c r="AV156" s="432"/>
      <c r="AW156" s="432"/>
      <c r="AX156" s="432"/>
      <c r="AY156" s="432"/>
      <c r="AZ156" s="432"/>
      <c r="BA156" s="432"/>
    </row>
    <row r="157" spans="1:53">
      <c r="A157" s="452"/>
      <c r="B157" s="452"/>
      <c r="C157" s="452"/>
      <c r="D157" s="452"/>
      <c r="E157" s="452"/>
      <c r="F157" s="452"/>
      <c r="G157" s="452"/>
      <c r="H157" s="452"/>
      <c r="I157" s="452"/>
      <c r="J157" s="452"/>
      <c r="K157" s="452"/>
      <c r="L157" s="452"/>
      <c r="M157" s="452"/>
      <c r="N157" s="452"/>
      <c r="O157" s="452"/>
      <c r="P157" s="452"/>
      <c r="Q157" s="432"/>
      <c r="R157" s="432"/>
      <c r="S157" s="432"/>
      <c r="T157" s="432"/>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432"/>
      <c r="AQ157" s="432"/>
      <c r="AR157" s="432"/>
      <c r="AS157" s="432"/>
      <c r="AT157" s="432"/>
      <c r="AU157" s="432"/>
      <c r="AV157" s="432"/>
      <c r="AW157" s="432"/>
      <c r="AX157" s="432"/>
      <c r="AY157" s="432"/>
      <c r="AZ157" s="432"/>
      <c r="BA157" s="432"/>
    </row>
    <row r="158" spans="1:53">
      <c r="A158" s="452"/>
      <c r="B158" s="452"/>
      <c r="C158" s="452"/>
      <c r="D158" s="452"/>
      <c r="E158" s="452"/>
      <c r="F158" s="452"/>
      <c r="G158" s="452"/>
      <c r="H158" s="452"/>
      <c r="I158" s="452"/>
      <c r="J158" s="452"/>
      <c r="K158" s="452"/>
      <c r="L158" s="452"/>
      <c r="M158" s="452"/>
      <c r="N158" s="452"/>
      <c r="O158" s="452"/>
      <c r="P158" s="45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32"/>
      <c r="AN158" s="432"/>
      <c r="AO158" s="432"/>
      <c r="AP158" s="432"/>
      <c r="AQ158" s="432"/>
      <c r="AR158" s="432"/>
      <c r="AS158" s="432"/>
      <c r="AT158" s="432"/>
      <c r="AU158" s="432"/>
      <c r="AV158" s="432"/>
      <c r="AW158" s="432"/>
      <c r="AX158" s="432"/>
      <c r="AY158" s="432"/>
      <c r="AZ158" s="432"/>
      <c r="BA158" s="432"/>
    </row>
    <row r="159" spans="1:53">
      <c r="A159" s="452"/>
      <c r="B159" s="452"/>
      <c r="C159" s="452"/>
      <c r="D159" s="452"/>
      <c r="E159" s="452"/>
      <c r="F159" s="452"/>
      <c r="G159" s="452"/>
      <c r="H159" s="452"/>
      <c r="I159" s="452"/>
      <c r="J159" s="452"/>
      <c r="K159" s="452"/>
      <c r="L159" s="452"/>
      <c r="M159" s="452"/>
      <c r="N159" s="452"/>
      <c r="O159" s="452"/>
      <c r="P159" s="45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2"/>
      <c r="AZ159" s="432"/>
      <c r="BA159" s="432"/>
    </row>
    <row r="160" spans="1:53">
      <c r="A160" s="452"/>
      <c r="B160" s="452"/>
      <c r="C160" s="452"/>
      <c r="D160" s="452"/>
      <c r="E160" s="452"/>
      <c r="F160" s="452"/>
      <c r="G160" s="452"/>
      <c r="H160" s="452"/>
      <c r="I160" s="452"/>
      <c r="J160" s="452"/>
      <c r="K160" s="452"/>
      <c r="L160" s="452"/>
      <c r="M160" s="452"/>
      <c r="N160" s="452"/>
      <c r="O160" s="452"/>
      <c r="P160" s="45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432"/>
      <c r="AQ160" s="432"/>
      <c r="AR160" s="432"/>
      <c r="AS160" s="432"/>
      <c r="AT160" s="432"/>
      <c r="AU160" s="432"/>
      <c r="AV160" s="432"/>
      <c r="AW160" s="432"/>
      <c r="AX160" s="432"/>
      <c r="AY160" s="432"/>
      <c r="AZ160" s="432"/>
      <c r="BA160" s="432"/>
    </row>
    <row r="161" spans="1:53">
      <c r="A161" s="452"/>
      <c r="B161" s="452"/>
      <c r="C161" s="452"/>
      <c r="D161" s="452"/>
      <c r="E161" s="452"/>
      <c r="F161" s="452"/>
      <c r="G161" s="452"/>
      <c r="H161" s="452"/>
      <c r="I161" s="452"/>
      <c r="J161" s="452"/>
      <c r="K161" s="452"/>
      <c r="L161" s="452"/>
      <c r="M161" s="452"/>
      <c r="N161" s="452"/>
      <c r="O161" s="452"/>
      <c r="P161" s="45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row>
    <row r="162" spans="1:53">
      <c r="A162" s="452"/>
      <c r="B162" s="452"/>
      <c r="C162" s="452"/>
      <c r="D162" s="452"/>
      <c r="E162" s="452"/>
      <c r="F162" s="452"/>
      <c r="G162" s="452"/>
      <c r="H162" s="452"/>
      <c r="I162" s="452"/>
      <c r="J162" s="452"/>
      <c r="K162" s="452"/>
      <c r="L162" s="452"/>
      <c r="M162" s="452"/>
      <c r="N162" s="452"/>
      <c r="O162" s="452"/>
      <c r="P162" s="45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row>
    <row r="163" spans="1:53">
      <c r="A163" s="452"/>
      <c r="B163" s="452"/>
      <c r="C163" s="452"/>
      <c r="D163" s="452"/>
      <c r="E163" s="452"/>
      <c r="F163" s="452"/>
      <c r="G163" s="452"/>
      <c r="H163" s="452"/>
      <c r="I163" s="452"/>
      <c r="J163" s="452"/>
      <c r="K163" s="452"/>
      <c r="L163" s="452"/>
      <c r="M163" s="452"/>
      <c r="N163" s="452"/>
      <c r="O163" s="452"/>
      <c r="P163" s="45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432"/>
      <c r="AN163" s="432"/>
      <c r="AO163" s="432"/>
      <c r="AP163" s="432"/>
      <c r="AQ163" s="432"/>
      <c r="AR163" s="432"/>
      <c r="AS163" s="432"/>
      <c r="AT163" s="432"/>
      <c r="AU163" s="432"/>
      <c r="AV163" s="432"/>
      <c r="AW163" s="432"/>
      <c r="AX163" s="432"/>
      <c r="AY163" s="432"/>
      <c r="AZ163" s="432"/>
      <c r="BA163" s="432"/>
    </row>
    <row r="164" spans="1:53">
      <c r="A164" s="452"/>
      <c r="B164" s="452"/>
      <c r="C164" s="452"/>
      <c r="D164" s="452"/>
      <c r="E164" s="452"/>
      <c r="F164" s="452"/>
      <c r="G164" s="452"/>
      <c r="H164" s="452"/>
      <c r="I164" s="452"/>
      <c r="J164" s="452"/>
      <c r="K164" s="452"/>
      <c r="L164" s="452"/>
      <c r="M164" s="452"/>
      <c r="N164" s="452"/>
      <c r="O164" s="452"/>
      <c r="P164" s="45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2"/>
      <c r="AQ164" s="432"/>
      <c r="AR164" s="432"/>
      <c r="AS164" s="432"/>
      <c r="AT164" s="432"/>
      <c r="AU164" s="432"/>
      <c r="AV164" s="432"/>
      <c r="AW164" s="432"/>
      <c r="AX164" s="432"/>
      <c r="AY164" s="432"/>
      <c r="AZ164" s="432"/>
      <c r="BA164" s="432"/>
    </row>
    <row r="165" spans="1:53">
      <c r="A165" s="452"/>
      <c r="B165" s="452"/>
      <c r="C165" s="452"/>
      <c r="D165" s="452"/>
      <c r="E165" s="452"/>
      <c r="F165" s="452"/>
      <c r="G165" s="452"/>
      <c r="H165" s="452"/>
      <c r="I165" s="452"/>
      <c r="J165" s="452"/>
      <c r="K165" s="452"/>
      <c r="L165" s="452"/>
      <c r="M165" s="452"/>
      <c r="N165" s="452"/>
      <c r="O165" s="452"/>
      <c r="P165" s="45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2"/>
      <c r="AQ165" s="432"/>
      <c r="AR165" s="432"/>
      <c r="AS165" s="432"/>
      <c r="AT165" s="432"/>
      <c r="AU165" s="432"/>
      <c r="AV165" s="432"/>
      <c r="AW165" s="432"/>
      <c r="AX165" s="432"/>
      <c r="AY165" s="432"/>
      <c r="AZ165" s="432"/>
      <c r="BA165" s="432"/>
    </row>
    <row r="166" spans="1:53">
      <c r="A166" s="452"/>
      <c r="B166" s="452"/>
      <c r="C166" s="452"/>
      <c r="D166" s="452"/>
      <c r="E166" s="452"/>
      <c r="F166" s="452"/>
      <c r="G166" s="452"/>
      <c r="H166" s="452"/>
      <c r="I166" s="452"/>
      <c r="J166" s="452"/>
      <c r="K166" s="452"/>
      <c r="L166" s="452"/>
      <c r="M166" s="452"/>
      <c r="N166" s="452"/>
      <c r="O166" s="452"/>
      <c r="P166" s="45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c r="AU166" s="432"/>
      <c r="AV166" s="432"/>
      <c r="AW166" s="432"/>
      <c r="AX166" s="432"/>
      <c r="AY166" s="432"/>
      <c r="AZ166" s="432"/>
      <c r="BA166" s="432"/>
    </row>
    <row r="167" spans="1:53">
      <c r="A167" s="452"/>
      <c r="B167" s="452"/>
      <c r="C167" s="452"/>
      <c r="D167" s="452"/>
      <c r="E167" s="452"/>
      <c r="F167" s="452"/>
      <c r="G167" s="452"/>
      <c r="H167" s="452"/>
      <c r="I167" s="452"/>
      <c r="J167" s="452"/>
      <c r="K167" s="452"/>
      <c r="L167" s="452"/>
      <c r="M167" s="452"/>
      <c r="N167" s="452"/>
      <c r="O167" s="452"/>
      <c r="P167" s="45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2"/>
      <c r="AL167" s="432"/>
      <c r="AM167" s="432"/>
      <c r="AN167" s="432"/>
      <c r="AO167" s="432"/>
      <c r="AP167" s="432"/>
      <c r="AQ167" s="432"/>
      <c r="AR167" s="432"/>
      <c r="AS167" s="432"/>
      <c r="AT167" s="432"/>
      <c r="AU167" s="432"/>
      <c r="AV167" s="432"/>
      <c r="AW167" s="432"/>
      <c r="AX167" s="432"/>
      <c r="AY167" s="432"/>
      <c r="AZ167" s="432"/>
      <c r="BA167" s="432"/>
    </row>
    <row r="168" spans="1:53">
      <c r="A168" s="452"/>
      <c r="B168" s="452"/>
      <c r="C168" s="452"/>
      <c r="D168" s="452"/>
      <c r="E168" s="452"/>
      <c r="F168" s="452"/>
      <c r="G168" s="452"/>
      <c r="H168" s="452"/>
      <c r="I168" s="452"/>
      <c r="J168" s="452"/>
      <c r="K168" s="452"/>
      <c r="L168" s="452"/>
      <c r="M168" s="452"/>
      <c r="N168" s="452"/>
      <c r="O168" s="452"/>
      <c r="P168" s="452"/>
      <c r="Q168" s="432"/>
      <c r="R168" s="432"/>
      <c r="S168" s="432"/>
      <c r="T168" s="432"/>
      <c r="U168" s="432"/>
      <c r="V168" s="432"/>
      <c r="W168" s="432"/>
      <c r="X168" s="432"/>
      <c r="Y168" s="432"/>
      <c r="Z168" s="432"/>
      <c r="AA168" s="432"/>
      <c r="AB168" s="432"/>
      <c r="AC168" s="432"/>
      <c r="AD168" s="432"/>
      <c r="AE168" s="432"/>
      <c r="AF168" s="432"/>
      <c r="AG168" s="432"/>
      <c r="AH168" s="432"/>
      <c r="AI168" s="432"/>
      <c r="AJ168" s="432"/>
      <c r="AK168" s="432"/>
      <c r="AL168" s="432"/>
      <c r="AM168" s="432"/>
      <c r="AN168" s="432"/>
      <c r="AO168" s="432"/>
      <c r="AP168" s="432"/>
      <c r="AQ168" s="432"/>
      <c r="AR168" s="432"/>
      <c r="AS168" s="432"/>
      <c r="AT168" s="432"/>
      <c r="AU168" s="432"/>
      <c r="AV168" s="432"/>
      <c r="AW168" s="432"/>
      <c r="AX168" s="432"/>
      <c r="AY168" s="432"/>
      <c r="AZ168" s="432"/>
      <c r="BA168" s="432"/>
    </row>
    <row r="169" spans="1:53">
      <c r="A169" s="452"/>
      <c r="B169" s="452"/>
      <c r="C169" s="452"/>
      <c r="D169" s="452"/>
      <c r="E169" s="452"/>
      <c r="F169" s="452"/>
      <c r="G169" s="452"/>
      <c r="H169" s="452"/>
      <c r="I169" s="452"/>
      <c r="J169" s="452"/>
      <c r="K169" s="452"/>
      <c r="L169" s="452"/>
      <c r="M169" s="452"/>
      <c r="N169" s="452"/>
      <c r="O169" s="452"/>
      <c r="P169" s="45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432"/>
      <c r="BA169" s="432"/>
    </row>
    <row r="170" spans="1:53">
      <c r="A170" s="452"/>
      <c r="B170" s="452"/>
      <c r="C170" s="452"/>
      <c r="D170" s="452"/>
      <c r="E170" s="452"/>
      <c r="F170" s="452"/>
      <c r="G170" s="452"/>
      <c r="H170" s="452"/>
      <c r="I170" s="452"/>
      <c r="J170" s="452"/>
      <c r="K170" s="452"/>
      <c r="L170" s="452"/>
      <c r="M170" s="452"/>
      <c r="N170" s="452"/>
      <c r="O170" s="452"/>
      <c r="P170" s="45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432"/>
      <c r="BA170" s="432"/>
    </row>
    <row r="171" spans="1:53">
      <c r="A171" s="452"/>
      <c r="B171" s="452"/>
      <c r="C171" s="452"/>
      <c r="D171" s="452"/>
      <c r="E171" s="452"/>
      <c r="F171" s="452"/>
      <c r="G171" s="452"/>
      <c r="H171" s="452"/>
      <c r="I171" s="452"/>
      <c r="J171" s="452"/>
      <c r="K171" s="452"/>
      <c r="L171" s="452"/>
      <c r="M171" s="452"/>
      <c r="N171" s="452"/>
      <c r="O171" s="452"/>
      <c r="P171" s="45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row>
    <row r="172" spans="1:53">
      <c r="A172" s="452"/>
      <c r="B172" s="452"/>
      <c r="C172" s="452"/>
      <c r="D172" s="452"/>
      <c r="E172" s="452"/>
      <c r="F172" s="452"/>
      <c r="G172" s="452"/>
      <c r="H172" s="452"/>
      <c r="I172" s="452"/>
      <c r="J172" s="452"/>
      <c r="K172" s="452"/>
      <c r="L172" s="452"/>
      <c r="M172" s="452"/>
      <c r="N172" s="452"/>
      <c r="O172" s="452"/>
      <c r="P172" s="45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row>
    <row r="173" spans="1:53">
      <c r="A173" s="452"/>
      <c r="B173" s="452"/>
      <c r="C173" s="452"/>
      <c r="D173" s="452"/>
      <c r="E173" s="452"/>
      <c r="F173" s="452"/>
      <c r="G173" s="452"/>
      <c r="H173" s="452"/>
      <c r="I173" s="452"/>
      <c r="J173" s="452"/>
      <c r="K173" s="452"/>
      <c r="L173" s="452"/>
      <c r="M173" s="452"/>
      <c r="N173" s="452"/>
      <c r="O173" s="452"/>
      <c r="P173" s="452"/>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2"/>
      <c r="AL173" s="432"/>
      <c r="AM173" s="432"/>
      <c r="AN173" s="432"/>
      <c r="AO173" s="432"/>
      <c r="AP173" s="432"/>
      <c r="AQ173" s="432"/>
      <c r="AR173" s="432"/>
      <c r="AS173" s="432"/>
      <c r="AT173" s="432"/>
      <c r="AU173" s="432"/>
      <c r="AV173" s="432"/>
      <c r="AW173" s="432"/>
      <c r="AX173" s="432"/>
      <c r="AY173" s="432"/>
      <c r="AZ173" s="432"/>
      <c r="BA173" s="432"/>
    </row>
    <row r="174" spans="1:53">
      <c r="A174" s="452"/>
      <c r="B174" s="452"/>
      <c r="C174" s="452"/>
      <c r="D174" s="452"/>
      <c r="E174" s="452"/>
      <c r="F174" s="452"/>
      <c r="G174" s="452"/>
      <c r="H174" s="452"/>
      <c r="I174" s="452"/>
      <c r="J174" s="452"/>
      <c r="K174" s="452"/>
      <c r="L174" s="452"/>
      <c r="M174" s="452"/>
      <c r="N174" s="452"/>
      <c r="O174" s="452"/>
      <c r="P174" s="452"/>
      <c r="Q174" s="432"/>
      <c r="R174" s="432"/>
      <c r="S174" s="432"/>
      <c r="T174" s="432"/>
      <c r="U174" s="432"/>
      <c r="V174" s="432"/>
      <c r="W174" s="432"/>
      <c r="X174" s="432"/>
      <c r="Y174" s="432"/>
      <c r="Z174" s="432"/>
      <c r="AA174" s="432"/>
      <c r="AB174" s="432"/>
      <c r="AC174" s="432"/>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2"/>
      <c r="AY174" s="432"/>
      <c r="AZ174" s="432"/>
      <c r="BA174" s="432"/>
    </row>
    <row r="175" spans="1:53">
      <c r="A175" s="452"/>
      <c r="B175" s="452"/>
      <c r="C175" s="452"/>
      <c r="D175" s="452"/>
      <c r="E175" s="452"/>
      <c r="F175" s="452"/>
      <c r="G175" s="452"/>
      <c r="H175" s="452"/>
      <c r="I175" s="452"/>
      <c r="J175" s="452"/>
      <c r="K175" s="452"/>
      <c r="L175" s="452"/>
      <c r="M175" s="452"/>
      <c r="N175" s="452"/>
      <c r="O175" s="452"/>
      <c r="P175" s="45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c r="AT175" s="432"/>
      <c r="AU175" s="432"/>
      <c r="AV175" s="432"/>
      <c r="AW175" s="432"/>
      <c r="AX175" s="432"/>
      <c r="AY175" s="432"/>
      <c r="AZ175" s="432"/>
      <c r="BA175" s="432"/>
    </row>
    <row r="176" spans="1:53">
      <c r="A176" s="452"/>
      <c r="B176" s="452"/>
      <c r="C176" s="452"/>
      <c r="D176" s="452"/>
      <c r="E176" s="452"/>
      <c r="F176" s="452"/>
      <c r="G176" s="452"/>
      <c r="H176" s="452"/>
      <c r="I176" s="452"/>
      <c r="J176" s="452"/>
      <c r="K176" s="452"/>
      <c r="L176" s="452"/>
      <c r="M176" s="452"/>
      <c r="N176" s="452"/>
      <c r="O176" s="452"/>
      <c r="P176" s="45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S176" s="432"/>
      <c r="AT176" s="432"/>
      <c r="AU176" s="432"/>
      <c r="AV176" s="432"/>
      <c r="AW176" s="432"/>
      <c r="AX176" s="432"/>
      <c r="AY176" s="432"/>
      <c r="AZ176" s="432"/>
      <c r="BA176" s="432"/>
    </row>
    <row r="177" spans="1:53">
      <c r="A177" s="452"/>
      <c r="B177" s="452"/>
      <c r="C177" s="452"/>
      <c r="D177" s="452"/>
      <c r="E177" s="452"/>
      <c r="F177" s="452"/>
      <c r="G177" s="452"/>
      <c r="H177" s="452"/>
      <c r="I177" s="452"/>
      <c r="J177" s="452"/>
      <c r="K177" s="452"/>
      <c r="L177" s="452"/>
      <c r="M177" s="452"/>
      <c r="N177" s="452"/>
      <c r="O177" s="452"/>
      <c r="P177" s="452"/>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2"/>
      <c r="AL177" s="432"/>
      <c r="AM177" s="432"/>
      <c r="AN177" s="432"/>
      <c r="AO177" s="432"/>
      <c r="AP177" s="432"/>
      <c r="AQ177" s="432"/>
      <c r="AR177" s="432"/>
      <c r="AS177" s="432"/>
      <c r="AT177" s="432"/>
      <c r="AU177" s="432"/>
      <c r="AV177" s="432"/>
      <c r="AW177" s="432"/>
      <c r="AX177" s="432"/>
      <c r="AY177" s="432"/>
      <c r="AZ177" s="432"/>
      <c r="BA177" s="432"/>
    </row>
    <row r="178" spans="1:53">
      <c r="A178" s="452"/>
      <c r="B178" s="452"/>
      <c r="C178" s="452"/>
      <c r="D178" s="452"/>
      <c r="E178" s="452"/>
      <c r="F178" s="452"/>
      <c r="G178" s="452"/>
      <c r="H178" s="452"/>
      <c r="I178" s="452"/>
      <c r="J178" s="452"/>
      <c r="K178" s="452"/>
      <c r="L178" s="452"/>
      <c r="M178" s="452"/>
      <c r="N178" s="452"/>
      <c r="O178" s="452"/>
      <c r="P178" s="452"/>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2"/>
      <c r="AY178" s="432"/>
      <c r="AZ178" s="432"/>
      <c r="BA178" s="432"/>
    </row>
    <row r="179" spans="1:53">
      <c r="A179" s="452"/>
      <c r="B179" s="452"/>
      <c r="C179" s="452"/>
      <c r="D179" s="452"/>
      <c r="E179" s="452"/>
      <c r="F179" s="452"/>
      <c r="G179" s="452"/>
      <c r="H179" s="452"/>
      <c r="I179" s="452"/>
      <c r="J179" s="452"/>
      <c r="K179" s="452"/>
      <c r="L179" s="452"/>
      <c r="M179" s="452"/>
      <c r="N179" s="452"/>
      <c r="O179" s="452"/>
      <c r="P179" s="452"/>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432"/>
      <c r="BA179" s="432"/>
    </row>
    <row r="180" spans="1:53">
      <c r="A180" s="452"/>
      <c r="B180" s="452"/>
      <c r="C180" s="452"/>
      <c r="D180" s="452"/>
      <c r="E180" s="452"/>
      <c r="F180" s="452"/>
      <c r="G180" s="452"/>
      <c r="H180" s="452"/>
      <c r="I180" s="452"/>
      <c r="J180" s="452"/>
      <c r="K180" s="452"/>
      <c r="L180" s="452"/>
      <c r="M180" s="452"/>
      <c r="N180" s="452"/>
      <c r="O180" s="452"/>
      <c r="P180" s="452"/>
      <c r="Q180" s="432"/>
      <c r="R180" s="432"/>
      <c r="S180" s="432"/>
      <c r="T180" s="43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432"/>
      <c r="BA180" s="432"/>
    </row>
    <row r="181" spans="1:53">
      <c r="A181" s="452"/>
      <c r="B181" s="452"/>
      <c r="C181" s="452"/>
      <c r="D181" s="452"/>
      <c r="E181" s="452"/>
      <c r="F181" s="452"/>
      <c r="G181" s="452"/>
      <c r="H181" s="452"/>
      <c r="I181" s="452"/>
      <c r="J181" s="452"/>
      <c r="K181" s="452"/>
      <c r="L181" s="452"/>
      <c r="M181" s="452"/>
      <c r="N181" s="452"/>
      <c r="O181" s="452"/>
      <c r="P181" s="452"/>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432"/>
      <c r="BA181" s="432"/>
    </row>
    <row r="182" spans="1:53">
      <c r="A182" s="452"/>
      <c r="B182" s="452"/>
      <c r="C182" s="452"/>
      <c r="D182" s="452"/>
      <c r="E182" s="452"/>
      <c r="F182" s="452"/>
      <c r="G182" s="452"/>
      <c r="H182" s="452"/>
      <c r="I182" s="452"/>
      <c r="J182" s="452"/>
      <c r="K182" s="452"/>
      <c r="L182" s="452"/>
      <c r="M182" s="452"/>
      <c r="N182" s="452"/>
      <c r="O182" s="452"/>
      <c r="P182" s="45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432"/>
      <c r="BA182" s="432"/>
    </row>
    <row r="183" spans="1:53">
      <c r="A183" s="452"/>
      <c r="B183" s="452"/>
      <c r="C183" s="452"/>
      <c r="D183" s="452"/>
      <c r="E183" s="452"/>
      <c r="F183" s="452"/>
      <c r="G183" s="452"/>
      <c r="H183" s="452"/>
      <c r="I183" s="452"/>
      <c r="J183" s="452"/>
      <c r="K183" s="452"/>
      <c r="L183" s="452"/>
      <c r="M183" s="452"/>
      <c r="N183" s="452"/>
      <c r="O183" s="452"/>
      <c r="P183" s="45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432"/>
      <c r="BA183" s="432"/>
    </row>
    <row r="184" spans="1:53">
      <c r="A184" s="452"/>
      <c r="B184" s="452"/>
      <c r="C184" s="452"/>
      <c r="D184" s="452"/>
      <c r="E184" s="452"/>
      <c r="F184" s="452"/>
      <c r="G184" s="452"/>
      <c r="H184" s="452"/>
      <c r="I184" s="452"/>
      <c r="J184" s="452"/>
      <c r="K184" s="452"/>
      <c r="L184" s="452"/>
      <c r="M184" s="452"/>
      <c r="N184" s="452"/>
      <c r="O184" s="452"/>
      <c r="P184" s="45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432"/>
      <c r="BA184" s="432"/>
    </row>
    <row r="185" spans="1:53">
      <c r="A185" s="452"/>
      <c r="B185" s="452"/>
      <c r="C185" s="452"/>
      <c r="D185" s="452"/>
      <c r="E185" s="452"/>
      <c r="F185" s="452"/>
      <c r="G185" s="452"/>
      <c r="H185" s="452"/>
      <c r="I185" s="452"/>
      <c r="J185" s="452"/>
      <c r="K185" s="452"/>
      <c r="L185" s="452"/>
      <c r="M185" s="452"/>
      <c r="N185" s="452"/>
      <c r="O185" s="452"/>
      <c r="P185" s="452"/>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432"/>
      <c r="BA185" s="432"/>
    </row>
    <row r="186" spans="1:53">
      <c r="A186" s="452"/>
      <c r="B186" s="452"/>
      <c r="C186" s="452"/>
      <c r="D186" s="452"/>
      <c r="E186" s="452"/>
      <c r="F186" s="452"/>
      <c r="G186" s="452"/>
      <c r="H186" s="452"/>
      <c r="I186" s="452"/>
      <c r="J186" s="452"/>
      <c r="K186" s="452"/>
      <c r="L186" s="452"/>
      <c r="M186" s="452"/>
      <c r="N186" s="452"/>
      <c r="O186" s="452"/>
      <c r="P186" s="45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432"/>
      <c r="AW186" s="432"/>
      <c r="AX186" s="432"/>
      <c r="AY186" s="432"/>
      <c r="AZ186" s="432"/>
      <c r="BA186" s="432"/>
    </row>
    <row r="187" spans="1:53">
      <c r="A187" s="452"/>
      <c r="B187" s="452"/>
      <c r="C187" s="452"/>
      <c r="D187" s="452"/>
      <c r="E187" s="452"/>
      <c r="F187" s="452"/>
      <c r="G187" s="452"/>
      <c r="H187" s="452"/>
      <c r="I187" s="452"/>
      <c r="J187" s="452"/>
      <c r="K187" s="452"/>
      <c r="L187" s="452"/>
      <c r="M187" s="452"/>
      <c r="N187" s="452"/>
      <c r="O187" s="452"/>
      <c r="P187" s="452"/>
      <c r="Q187" s="432"/>
      <c r="R187" s="432"/>
      <c r="S187" s="432"/>
      <c r="T187" s="432"/>
      <c r="U187" s="432"/>
      <c r="V187" s="432"/>
      <c r="W187" s="432"/>
      <c r="X187" s="432"/>
      <c r="Y187" s="432"/>
      <c r="Z187" s="432"/>
      <c r="AA187" s="432"/>
      <c r="AB187" s="432"/>
      <c r="AC187" s="432"/>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2"/>
      <c r="AY187" s="432"/>
      <c r="AZ187" s="432"/>
      <c r="BA187" s="432"/>
    </row>
    <row r="188" spans="1:53">
      <c r="A188" s="452"/>
      <c r="B188" s="452"/>
      <c r="C188" s="452"/>
      <c r="D188" s="452"/>
      <c r="E188" s="452"/>
      <c r="F188" s="452"/>
      <c r="G188" s="452"/>
      <c r="H188" s="452"/>
      <c r="I188" s="452"/>
      <c r="J188" s="452"/>
      <c r="K188" s="452"/>
      <c r="L188" s="452"/>
      <c r="M188" s="452"/>
      <c r="N188" s="452"/>
      <c r="O188" s="452"/>
      <c r="P188" s="452"/>
      <c r="Q188" s="432"/>
      <c r="R188" s="432"/>
      <c r="S188" s="432"/>
      <c r="T188" s="432"/>
      <c r="U188" s="432"/>
      <c r="V188" s="432"/>
      <c r="W188" s="432"/>
      <c r="X188" s="432"/>
      <c r="Y188" s="432"/>
      <c r="Z188" s="432"/>
      <c r="AA188" s="432"/>
      <c r="AB188" s="432"/>
      <c r="AC188" s="432"/>
      <c r="AD188" s="432"/>
      <c r="AE188" s="432"/>
      <c r="AF188" s="432"/>
      <c r="AG188" s="432"/>
      <c r="AH188" s="432"/>
      <c r="AI188" s="432"/>
      <c r="AJ188" s="432"/>
      <c r="AK188" s="432"/>
      <c r="AL188" s="432"/>
      <c r="AM188" s="432"/>
      <c r="AN188" s="432"/>
      <c r="AO188" s="432"/>
      <c r="AP188" s="432"/>
      <c r="AQ188" s="432"/>
      <c r="AR188" s="432"/>
      <c r="AS188" s="432"/>
      <c r="AT188" s="432"/>
      <c r="AU188" s="432"/>
      <c r="AV188" s="432"/>
      <c r="AW188" s="432"/>
      <c r="AX188" s="432"/>
      <c r="AY188" s="432"/>
      <c r="AZ188" s="432"/>
      <c r="BA188" s="432"/>
    </row>
    <row r="189" spans="1:53">
      <c r="A189" s="452"/>
      <c r="B189" s="452"/>
      <c r="C189" s="452"/>
      <c r="D189" s="452"/>
      <c r="E189" s="452"/>
      <c r="F189" s="452"/>
      <c r="G189" s="452"/>
      <c r="H189" s="452"/>
      <c r="I189" s="452"/>
      <c r="J189" s="452"/>
      <c r="K189" s="452"/>
      <c r="L189" s="452"/>
      <c r="M189" s="452"/>
      <c r="N189" s="452"/>
      <c r="O189" s="452"/>
      <c r="P189" s="45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2"/>
      <c r="AY189" s="432"/>
      <c r="AZ189" s="432"/>
      <c r="BA189" s="432"/>
    </row>
    <row r="190" spans="1:53">
      <c r="A190" s="452"/>
      <c r="B190" s="452"/>
      <c r="C190" s="452"/>
      <c r="D190" s="452"/>
      <c r="E190" s="452"/>
      <c r="F190" s="452"/>
      <c r="G190" s="452"/>
      <c r="H190" s="452"/>
      <c r="I190" s="452"/>
      <c r="J190" s="452"/>
      <c r="K190" s="452"/>
      <c r="L190" s="452"/>
      <c r="M190" s="452"/>
      <c r="N190" s="452"/>
      <c r="O190" s="452"/>
      <c r="P190" s="452"/>
      <c r="Q190" s="432"/>
      <c r="R190" s="432"/>
      <c r="S190" s="432"/>
      <c r="T190" s="432"/>
      <c r="U190" s="432"/>
      <c r="V190" s="432"/>
      <c r="W190" s="432"/>
      <c r="X190" s="432"/>
      <c r="Y190" s="432"/>
      <c r="Z190" s="432"/>
      <c r="AA190" s="432"/>
      <c r="AB190" s="432"/>
      <c r="AC190" s="432"/>
      <c r="AD190" s="432"/>
      <c r="AE190" s="432"/>
      <c r="AF190" s="432"/>
      <c r="AG190" s="432"/>
      <c r="AH190" s="432"/>
      <c r="AI190" s="432"/>
      <c r="AJ190" s="432"/>
      <c r="AK190" s="432"/>
      <c r="AL190" s="432"/>
      <c r="AM190" s="432"/>
      <c r="AN190" s="432"/>
      <c r="AO190" s="432"/>
      <c r="AP190" s="432"/>
      <c r="AQ190" s="432"/>
      <c r="AR190" s="432"/>
      <c r="AS190" s="432"/>
      <c r="AT190" s="432"/>
      <c r="AU190" s="432"/>
      <c r="AV190" s="432"/>
      <c r="AW190" s="432"/>
      <c r="AX190" s="432"/>
      <c r="AY190" s="432"/>
      <c r="AZ190" s="432"/>
      <c r="BA190" s="432"/>
    </row>
    <row r="191" spans="1:53">
      <c r="A191" s="452"/>
      <c r="B191" s="452"/>
      <c r="C191" s="452"/>
      <c r="D191" s="452"/>
      <c r="E191" s="452"/>
      <c r="F191" s="452"/>
      <c r="G191" s="452"/>
      <c r="H191" s="452"/>
      <c r="I191" s="452"/>
      <c r="J191" s="452"/>
      <c r="K191" s="452"/>
      <c r="L191" s="452"/>
      <c r="M191" s="452"/>
      <c r="N191" s="452"/>
      <c r="O191" s="452"/>
      <c r="P191" s="452"/>
      <c r="Q191" s="432"/>
      <c r="R191" s="432"/>
      <c r="S191" s="432"/>
      <c r="T191" s="432"/>
      <c r="U191" s="432"/>
      <c r="V191" s="432"/>
      <c r="W191" s="432"/>
      <c r="X191" s="432"/>
      <c r="Y191" s="432"/>
      <c r="Z191" s="432"/>
      <c r="AA191" s="432"/>
      <c r="AB191" s="432"/>
      <c r="AC191" s="432"/>
      <c r="AD191" s="432"/>
      <c r="AE191" s="432"/>
      <c r="AF191" s="432"/>
      <c r="AG191" s="432"/>
      <c r="AH191" s="432"/>
      <c r="AI191" s="432"/>
      <c r="AJ191" s="432"/>
      <c r="AK191" s="432"/>
      <c r="AL191" s="432"/>
      <c r="AM191" s="432"/>
      <c r="AN191" s="432"/>
      <c r="AO191" s="432"/>
      <c r="AP191" s="432"/>
      <c r="AQ191" s="432"/>
      <c r="AR191" s="432"/>
      <c r="AS191" s="432"/>
      <c r="AT191" s="432"/>
      <c r="AU191" s="432"/>
      <c r="AV191" s="432"/>
      <c r="AW191" s="432"/>
      <c r="AX191" s="432"/>
      <c r="AY191" s="432"/>
      <c r="AZ191" s="432"/>
      <c r="BA191" s="432"/>
    </row>
    <row r="192" spans="1:53">
      <c r="A192" s="452"/>
      <c r="B192" s="452"/>
      <c r="C192" s="452"/>
      <c r="D192" s="452"/>
      <c r="E192" s="452"/>
      <c r="F192" s="452"/>
      <c r="G192" s="452"/>
      <c r="H192" s="452"/>
      <c r="I192" s="452"/>
      <c r="J192" s="452"/>
      <c r="K192" s="452"/>
      <c r="L192" s="452"/>
      <c r="M192" s="452"/>
      <c r="N192" s="452"/>
      <c r="O192" s="452"/>
      <c r="P192" s="45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432"/>
      <c r="AT192" s="432"/>
      <c r="AU192" s="432"/>
      <c r="AV192" s="432"/>
      <c r="AW192" s="432"/>
      <c r="AX192" s="432"/>
      <c r="AY192" s="432"/>
      <c r="AZ192" s="432"/>
      <c r="BA192" s="432"/>
    </row>
    <row r="193" spans="1:53">
      <c r="A193" s="452"/>
      <c r="B193" s="452"/>
      <c r="C193" s="452"/>
      <c r="D193" s="452"/>
      <c r="E193" s="452"/>
      <c r="F193" s="452"/>
      <c r="G193" s="452"/>
      <c r="H193" s="452"/>
      <c r="I193" s="452"/>
      <c r="J193" s="452"/>
      <c r="K193" s="452"/>
      <c r="L193" s="452"/>
      <c r="M193" s="452"/>
      <c r="N193" s="452"/>
      <c r="O193" s="452"/>
      <c r="P193" s="452"/>
      <c r="Q193" s="432"/>
      <c r="R193" s="432"/>
      <c r="S193" s="432"/>
      <c r="T193" s="432"/>
      <c r="U193" s="432"/>
      <c r="V193" s="432"/>
      <c r="W193" s="432"/>
      <c r="X193" s="432"/>
      <c r="Y193" s="432"/>
      <c r="Z193" s="432"/>
      <c r="AA193" s="432"/>
      <c r="AB193" s="432"/>
      <c r="AC193" s="432"/>
      <c r="AD193" s="432"/>
      <c r="AE193" s="432"/>
      <c r="AF193" s="432"/>
      <c r="AG193" s="432"/>
      <c r="AH193" s="432"/>
      <c r="AI193" s="432"/>
      <c r="AJ193" s="432"/>
      <c r="AK193" s="432"/>
      <c r="AL193" s="432"/>
      <c r="AM193" s="432"/>
      <c r="AN193" s="432"/>
      <c r="AO193" s="432"/>
      <c r="AP193" s="432"/>
      <c r="AQ193" s="432"/>
      <c r="AR193" s="432"/>
      <c r="AS193" s="432"/>
      <c r="AT193" s="432"/>
      <c r="AU193" s="432"/>
      <c r="AV193" s="432"/>
      <c r="AW193" s="432"/>
      <c r="AX193" s="432"/>
      <c r="AY193" s="432"/>
      <c r="AZ193" s="432"/>
      <c r="BA193" s="432"/>
    </row>
    <row r="194" spans="1:53">
      <c r="A194" s="452"/>
      <c r="B194" s="452"/>
      <c r="C194" s="452"/>
      <c r="D194" s="452"/>
      <c r="E194" s="452"/>
      <c r="F194" s="452"/>
      <c r="G194" s="452"/>
      <c r="H194" s="452"/>
      <c r="I194" s="452"/>
      <c r="J194" s="452"/>
      <c r="K194" s="452"/>
      <c r="L194" s="452"/>
      <c r="M194" s="452"/>
      <c r="N194" s="452"/>
      <c r="O194" s="452"/>
      <c r="P194" s="452"/>
      <c r="Q194" s="432"/>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2"/>
      <c r="AQ194" s="432"/>
      <c r="AR194" s="432"/>
      <c r="AS194" s="432"/>
      <c r="AT194" s="432"/>
      <c r="AU194" s="432"/>
      <c r="AV194" s="432"/>
      <c r="AW194" s="432"/>
      <c r="AX194" s="432"/>
      <c r="AY194" s="432"/>
      <c r="AZ194" s="432"/>
      <c r="BA194" s="432"/>
    </row>
    <row r="195" spans="1:53">
      <c r="A195" s="452"/>
      <c r="B195" s="452"/>
      <c r="C195" s="452"/>
      <c r="D195" s="452"/>
      <c r="E195" s="452"/>
      <c r="F195" s="452"/>
      <c r="G195" s="452"/>
      <c r="H195" s="452"/>
      <c r="I195" s="452"/>
      <c r="J195" s="452"/>
      <c r="K195" s="452"/>
      <c r="L195" s="452"/>
      <c r="M195" s="452"/>
      <c r="N195" s="452"/>
      <c r="O195" s="452"/>
      <c r="P195" s="452"/>
      <c r="Q195" s="432"/>
      <c r="R195" s="432"/>
      <c r="S195" s="432"/>
      <c r="T195" s="432"/>
      <c r="U195" s="432"/>
      <c r="V195" s="432"/>
      <c r="W195" s="432"/>
      <c r="X195" s="432"/>
      <c r="Y195" s="432"/>
      <c r="Z195" s="432"/>
      <c r="AA195" s="432"/>
      <c r="AB195" s="432"/>
      <c r="AC195" s="432"/>
      <c r="AD195" s="432"/>
      <c r="AE195" s="432"/>
      <c r="AF195" s="432"/>
      <c r="AG195" s="432"/>
      <c r="AH195" s="432"/>
      <c r="AI195" s="432"/>
      <c r="AJ195" s="432"/>
      <c r="AK195" s="432"/>
      <c r="AL195" s="432"/>
      <c r="AM195" s="432"/>
      <c r="AN195" s="432"/>
      <c r="AO195" s="432"/>
      <c r="AP195" s="432"/>
      <c r="AQ195" s="432"/>
      <c r="AR195" s="432"/>
      <c r="AS195" s="432"/>
      <c r="AT195" s="432"/>
      <c r="AU195" s="432"/>
      <c r="AV195" s="432"/>
      <c r="AW195" s="432"/>
      <c r="AX195" s="432"/>
      <c r="AY195" s="432"/>
      <c r="AZ195" s="432"/>
      <c r="BA195" s="432"/>
    </row>
    <row r="196" spans="1:53">
      <c r="A196" s="452"/>
      <c r="B196" s="452"/>
      <c r="C196" s="452"/>
      <c r="D196" s="452"/>
      <c r="E196" s="452"/>
      <c r="F196" s="452"/>
      <c r="G196" s="452"/>
      <c r="H196" s="452"/>
      <c r="I196" s="452"/>
      <c r="J196" s="452"/>
      <c r="K196" s="452"/>
      <c r="L196" s="452"/>
      <c r="M196" s="452"/>
      <c r="N196" s="452"/>
      <c r="O196" s="452"/>
      <c r="P196" s="452"/>
      <c r="Q196" s="432"/>
      <c r="R196" s="432"/>
      <c r="S196" s="432"/>
      <c r="T196" s="432"/>
      <c r="U196" s="432"/>
      <c r="V196" s="432"/>
      <c r="W196" s="432"/>
      <c r="X196" s="432"/>
      <c r="Y196" s="432"/>
      <c r="Z196" s="432"/>
      <c r="AA196" s="432"/>
      <c r="AB196" s="432"/>
      <c r="AC196" s="432"/>
      <c r="AD196" s="432"/>
      <c r="AE196" s="432"/>
      <c r="AF196" s="432"/>
      <c r="AG196" s="432"/>
      <c r="AH196" s="432"/>
      <c r="AI196" s="432"/>
      <c r="AJ196" s="432"/>
      <c r="AK196" s="432"/>
      <c r="AL196" s="432"/>
      <c r="AM196" s="432"/>
      <c r="AN196" s="432"/>
      <c r="AO196" s="432"/>
      <c r="AP196" s="432"/>
      <c r="AQ196" s="432"/>
      <c r="AR196" s="432"/>
      <c r="AS196" s="432"/>
      <c r="AT196" s="432"/>
      <c r="AU196" s="432"/>
      <c r="AV196" s="432"/>
      <c r="AW196" s="432"/>
      <c r="AX196" s="432"/>
      <c r="AY196" s="432"/>
      <c r="AZ196" s="432"/>
      <c r="BA196" s="432"/>
    </row>
    <row r="197" spans="1:53">
      <c r="A197" s="452"/>
      <c r="B197" s="452"/>
      <c r="C197" s="452"/>
      <c r="D197" s="452"/>
      <c r="E197" s="452"/>
      <c r="F197" s="452"/>
      <c r="G197" s="452"/>
      <c r="H197" s="452"/>
      <c r="I197" s="452"/>
      <c r="J197" s="452"/>
      <c r="K197" s="452"/>
      <c r="L197" s="452"/>
      <c r="M197" s="452"/>
      <c r="N197" s="452"/>
      <c r="O197" s="452"/>
      <c r="P197" s="452"/>
      <c r="Q197" s="432"/>
      <c r="R197" s="432"/>
      <c r="S197" s="432"/>
      <c r="T197" s="432"/>
      <c r="U197" s="432"/>
      <c r="V197" s="432"/>
      <c r="W197" s="432"/>
      <c r="X197" s="432"/>
      <c r="Y197" s="432"/>
      <c r="Z197" s="432"/>
      <c r="AA197" s="432"/>
      <c r="AB197" s="432"/>
      <c r="AC197" s="432"/>
      <c r="AD197" s="432"/>
      <c r="AE197" s="432"/>
      <c r="AF197" s="432"/>
      <c r="AG197" s="432"/>
      <c r="AH197" s="432"/>
      <c r="AI197" s="432"/>
      <c r="AJ197" s="432"/>
      <c r="AK197" s="432"/>
      <c r="AL197" s="432"/>
      <c r="AM197" s="432"/>
      <c r="AN197" s="432"/>
      <c r="AO197" s="432"/>
      <c r="AP197" s="432"/>
      <c r="AQ197" s="432"/>
      <c r="AR197" s="432"/>
      <c r="AS197" s="432"/>
      <c r="AT197" s="432"/>
      <c r="AU197" s="432"/>
      <c r="AV197" s="432"/>
      <c r="AW197" s="432"/>
      <c r="AX197" s="432"/>
      <c r="AY197" s="432"/>
      <c r="AZ197" s="432"/>
      <c r="BA197" s="432"/>
    </row>
    <row r="198" spans="1:53">
      <c r="A198" s="452"/>
      <c r="B198" s="452"/>
      <c r="C198" s="452"/>
      <c r="D198" s="452"/>
      <c r="E198" s="452"/>
      <c r="F198" s="452"/>
      <c r="G198" s="452"/>
      <c r="H198" s="452"/>
      <c r="I198" s="452"/>
      <c r="J198" s="452"/>
      <c r="K198" s="452"/>
      <c r="L198" s="452"/>
      <c r="M198" s="452"/>
      <c r="N198" s="452"/>
      <c r="O198" s="452"/>
      <c r="P198" s="452"/>
      <c r="Q198" s="432"/>
      <c r="R198" s="432"/>
      <c r="S198" s="432"/>
      <c r="T198" s="432"/>
      <c r="U198" s="432"/>
      <c r="V198" s="432"/>
      <c r="W198" s="432"/>
      <c r="X198" s="432"/>
      <c r="Y198" s="432"/>
      <c r="Z198" s="432"/>
      <c r="AA198" s="432"/>
      <c r="AB198" s="432"/>
      <c r="AC198" s="432"/>
      <c r="AD198" s="432"/>
      <c r="AE198" s="432"/>
      <c r="AF198" s="432"/>
      <c r="AG198" s="432"/>
      <c r="AH198" s="432"/>
      <c r="AI198" s="432"/>
      <c r="AJ198" s="432"/>
      <c r="AK198" s="432"/>
      <c r="AL198" s="432"/>
      <c r="AM198" s="432"/>
      <c r="AN198" s="432"/>
      <c r="AO198" s="432"/>
      <c r="AP198" s="432"/>
      <c r="AQ198" s="432"/>
      <c r="AR198" s="432"/>
      <c r="AS198" s="432"/>
      <c r="AT198" s="432"/>
      <c r="AU198" s="432"/>
      <c r="AV198" s="432"/>
      <c r="AW198" s="432"/>
      <c r="AX198" s="432"/>
      <c r="AY198" s="432"/>
      <c r="AZ198" s="432"/>
      <c r="BA198" s="432"/>
    </row>
    <row r="199" spans="1:53">
      <c r="A199" s="452"/>
      <c r="B199" s="452"/>
      <c r="C199" s="452"/>
      <c r="D199" s="452"/>
      <c r="E199" s="452"/>
      <c r="F199" s="452"/>
      <c r="G199" s="452"/>
      <c r="H199" s="452"/>
      <c r="I199" s="452"/>
      <c r="J199" s="452"/>
      <c r="K199" s="452"/>
      <c r="L199" s="452"/>
      <c r="M199" s="452"/>
      <c r="N199" s="452"/>
      <c r="O199" s="452"/>
      <c r="P199" s="452"/>
      <c r="Q199" s="432"/>
      <c r="R199" s="432"/>
      <c r="S199" s="432"/>
      <c r="T199" s="432"/>
      <c r="U199" s="432"/>
      <c r="V199" s="432"/>
      <c r="W199" s="432"/>
      <c r="X199" s="432"/>
      <c r="Y199" s="432"/>
      <c r="Z199" s="432"/>
      <c r="AA199" s="432"/>
      <c r="AB199" s="432"/>
      <c r="AC199" s="432"/>
      <c r="AD199" s="432"/>
      <c r="AE199" s="432"/>
      <c r="AF199" s="432"/>
      <c r="AG199" s="432"/>
      <c r="AH199" s="432"/>
      <c r="AI199" s="432"/>
      <c r="AJ199" s="432"/>
      <c r="AK199" s="432"/>
      <c r="AL199" s="432"/>
      <c r="AM199" s="432"/>
      <c r="AN199" s="432"/>
      <c r="AO199" s="432"/>
      <c r="AP199" s="432"/>
      <c r="AQ199" s="432"/>
      <c r="AR199" s="432"/>
      <c r="AS199" s="432"/>
      <c r="AT199" s="432"/>
      <c r="AU199" s="432"/>
      <c r="AV199" s="432"/>
      <c r="AW199" s="432"/>
      <c r="AX199" s="432"/>
      <c r="AY199" s="432"/>
      <c r="AZ199" s="432"/>
      <c r="BA199" s="432"/>
    </row>
    <row r="200" spans="1:53">
      <c r="A200" s="452"/>
      <c r="B200" s="452"/>
      <c r="C200" s="452"/>
      <c r="D200" s="452"/>
      <c r="E200" s="452"/>
      <c r="F200" s="452"/>
      <c r="G200" s="452"/>
      <c r="H200" s="452"/>
      <c r="I200" s="452"/>
      <c r="J200" s="452"/>
      <c r="K200" s="452"/>
      <c r="L200" s="452"/>
      <c r="M200" s="452"/>
      <c r="N200" s="452"/>
      <c r="O200" s="452"/>
      <c r="P200" s="452"/>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2"/>
      <c r="AY200" s="432"/>
      <c r="AZ200" s="432"/>
      <c r="BA200" s="432"/>
    </row>
    <row r="201" spans="1:53">
      <c r="A201" s="452"/>
      <c r="B201" s="452"/>
      <c r="C201" s="452"/>
      <c r="D201" s="452"/>
      <c r="E201" s="452"/>
      <c r="F201" s="452"/>
      <c r="G201" s="452"/>
      <c r="H201" s="452"/>
      <c r="I201" s="452"/>
      <c r="J201" s="452"/>
      <c r="K201" s="452"/>
      <c r="L201" s="452"/>
      <c r="M201" s="452"/>
      <c r="N201" s="452"/>
      <c r="O201" s="452"/>
      <c r="P201" s="452"/>
      <c r="Q201" s="432"/>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432"/>
      <c r="AT201" s="432"/>
      <c r="AU201" s="432"/>
      <c r="AV201" s="432"/>
      <c r="AW201" s="432"/>
      <c r="AX201" s="432"/>
      <c r="AY201" s="432"/>
      <c r="AZ201" s="432"/>
      <c r="BA201" s="432"/>
    </row>
    <row r="202" spans="1:53">
      <c r="A202" s="452"/>
      <c r="B202" s="452"/>
      <c r="C202" s="452"/>
      <c r="D202" s="452"/>
      <c r="E202" s="452"/>
      <c r="F202" s="452"/>
      <c r="G202" s="452"/>
      <c r="H202" s="452"/>
      <c r="I202" s="452"/>
      <c r="J202" s="452"/>
      <c r="K202" s="452"/>
      <c r="L202" s="452"/>
      <c r="M202" s="452"/>
      <c r="N202" s="452"/>
      <c r="O202" s="452"/>
      <c r="P202" s="452"/>
      <c r="Q202" s="432"/>
      <c r="R202" s="432"/>
      <c r="S202" s="432"/>
      <c r="T202" s="432"/>
      <c r="U202" s="432"/>
      <c r="V202" s="432"/>
      <c r="W202" s="432"/>
      <c r="X202" s="432"/>
      <c r="Y202" s="432"/>
      <c r="Z202" s="432"/>
      <c r="AA202" s="432"/>
      <c r="AB202" s="432"/>
      <c r="AC202" s="432"/>
      <c r="AD202" s="432"/>
      <c r="AE202" s="432"/>
      <c r="AF202" s="432"/>
      <c r="AG202" s="432"/>
      <c r="AH202" s="432"/>
      <c r="AI202" s="432"/>
      <c r="AJ202" s="432"/>
      <c r="AK202" s="432"/>
      <c r="AL202" s="432"/>
      <c r="AM202" s="432"/>
      <c r="AN202" s="432"/>
      <c r="AO202" s="432"/>
      <c r="AP202" s="432"/>
      <c r="AQ202" s="432"/>
      <c r="AR202" s="432"/>
      <c r="AS202" s="432"/>
      <c r="AT202" s="432"/>
      <c r="AU202" s="432"/>
      <c r="AV202" s="432"/>
      <c r="AW202" s="432"/>
      <c r="AX202" s="432"/>
      <c r="AY202" s="432"/>
      <c r="AZ202" s="432"/>
      <c r="BA202" s="432"/>
    </row>
    <row r="203" spans="1:53">
      <c r="A203" s="452"/>
      <c r="B203" s="452"/>
      <c r="C203" s="452"/>
      <c r="D203" s="452"/>
      <c r="E203" s="452"/>
      <c r="F203" s="452"/>
      <c r="G203" s="452"/>
      <c r="H203" s="452"/>
      <c r="I203" s="452"/>
      <c r="J203" s="452"/>
      <c r="K203" s="452"/>
      <c r="L203" s="452"/>
      <c r="M203" s="452"/>
      <c r="N203" s="452"/>
      <c r="O203" s="452"/>
      <c r="P203" s="452"/>
      <c r="Q203" s="432"/>
      <c r="R203" s="432"/>
      <c r="S203" s="432"/>
      <c r="T203" s="432"/>
      <c r="U203" s="432"/>
      <c r="V203" s="432"/>
      <c r="W203" s="432"/>
      <c r="X203" s="432"/>
      <c r="Y203" s="432"/>
      <c r="Z203" s="432"/>
      <c r="AA203" s="432"/>
      <c r="AB203" s="432"/>
      <c r="AC203" s="432"/>
      <c r="AD203" s="432"/>
      <c r="AE203" s="432"/>
      <c r="AF203" s="432"/>
      <c r="AG203" s="432"/>
      <c r="AH203" s="432"/>
      <c r="AI203" s="432"/>
      <c r="AJ203" s="432"/>
      <c r="AK203" s="432"/>
      <c r="AL203" s="432"/>
      <c r="AM203" s="432"/>
      <c r="AN203" s="432"/>
      <c r="AO203" s="432"/>
      <c r="AP203" s="432"/>
      <c r="AQ203" s="432"/>
      <c r="AR203" s="432"/>
      <c r="AS203" s="432"/>
      <c r="AT203" s="432"/>
      <c r="AU203" s="432"/>
      <c r="AV203" s="432"/>
      <c r="AW203" s="432"/>
      <c r="AX203" s="432"/>
      <c r="AY203" s="432"/>
      <c r="AZ203" s="432"/>
      <c r="BA203" s="432"/>
    </row>
    <row r="204" spans="1:53">
      <c r="A204" s="452"/>
      <c r="B204" s="452"/>
      <c r="C204" s="452"/>
      <c r="D204" s="452"/>
      <c r="E204" s="452"/>
      <c r="F204" s="452"/>
      <c r="G204" s="452"/>
      <c r="H204" s="452"/>
      <c r="I204" s="452"/>
      <c r="J204" s="452"/>
      <c r="K204" s="452"/>
      <c r="L204" s="452"/>
      <c r="M204" s="452"/>
      <c r="N204" s="452"/>
      <c r="O204" s="452"/>
      <c r="P204" s="452"/>
      <c r="Q204" s="432"/>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2"/>
      <c r="AY204" s="432"/>
      <c r="AZ204" s="432"/>
      <c r="BA204" s="432"/>
    </row>
    <row r="205" spans="1:53">
      <c r="A205" s="452"/>
      <c r="B205" s="452"/>
      <c r="C205" s="452"/>
      <c r="D205" s="452"/>
      <c r="E205" s="452"/>
      <c r="F205" s="452"/>
      <c r="G205" s="452"/>
      <c r="H205" s="452"/>
      <c r="I205" s="452"/>
      <c r="J205" s="452"/>
      <c r="K205" s="452"/>
      <c r="L205" s="452"/>
      <c r="M205" s="452"/>
      <c r="N205" s="452"/>
      <c r="O205" s="452"/>
      <c r="P205" s="45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row>
    <row r="206" spans="1:53">
      <c r="A206" s="452"/>
      <c r="B206" s="452"/>
      <c r="C206" s="452"/>
      <c r="D206" s="452"/>
      <c r="E206" s="452"/>
      <c r="F206" s="452"/>
      <c r="G206" s="452"/>
      <c r="H206" s="452"/>
      <c r="I206" s="452"/>
      <c r="J206" s="452"/>
      <c r="K206" s="452"/>
      <c r="L206" s="452"/>
      <c r="M206" s="452"/>
      <c r="N206" s="452"/>
      <c r="O206" s="452"/>
      <c r="P206" s="452"/>
      <c r="Q206" s="432"/>
      <c r="R206" s="432"/>
      <c r="S206" s="432"/>
      <c r="T206" s="432"/>
      <c r="U206" s="432"/>
      <c r="V206" s="432"/>
      <c r="W206" s="432"/>
      <c r="X206" s="432"/>
      <c r="Y206" s="432"/>
      <c r="Z206" s="432"/>
      <c r="AA206" s="432"/>
      <c r="AB206" s="432"/>
      <c r="AC206" s="432"/>
      <c r="AD206" s="432"/>
      <c r="AE206" s="432"/>
      <c r="AF206" s="432"/>
      <c r="AG206" s="432"/>
      <c r="AH206" s="432"/>
      <c r="AI206" s="432"/>
      <c r="AJ206" s="432"/>
      <c r="AK206" s="432"/>
      <c r="AL206" s="432"/>
      <c r="AM206" s="432"/>
      <c r="AN206" s="432"/>
      <c r="AO206" s="432"/>
      <c r="AP206" s="432"/>
      <c r="AQ206" s="432"/>
      <c r="AR206" s="432"/>
      <c r="AS206" s="432"/>
      <c r="AT206" s="432"/>
      <c r="AU206" s="432"/>
      <c r="AV206" s="432"/>
      <c r="AW206" s="432"/>
      <c r="AX206" s="432"/>
      <c r="AY206" s="432"/>
      <c r="AZ206" s="432"/>
      <c r="BA206" s="432"/>
    </row>
    <row r="207" spans="1:53">
      <c r="A207" s="452"/>
      <c r="B207" s="452"/>
      <c r="C207" s="452"/>
      <c r="D207" s="452"/>
      <c r="E207" s="452"/>
      <c r="F207" s="452"/>
      <c r="G207" s="452"/>
      <c r="H207" s="452"/>
      <c r="I207" s="452"/>
      <c r="J207" s="452"/>
      <c r="K207" s="452"/>
      <c r="L207" s="452"/>
      <c r="M207" s="452"/>
      <c r="N207" s="452"/>
      <c r="O207" s="452"/>
      <c r="P207" s="452"/>
      <c r="Q207" s="432"/>
      <c r="R207" s="432"/>
      <c r="S207" s="432"/>
      <c r="T207" s="432"/>
      <c r="U207" s="432"/>
      <c r="V207" s="432"/>
      <c r="W207" s="432"/>
      <c r="X207" s="432"/>
      <c r="Y207" s="432"/>
      <c r="Z207" s="432"/>
      <c r="AA207" s="432"/>
      <c r="AB207" s="432"/>
      <c r="AC207" s="432"/>
      <c r="AD207" s="432"/>
      <c r="AE207" s="432"/>
      <c r="AF207" s="432"/>
      <c r="AG207" s="432"/>
      <c r="AH207" s="432"/>
      <c r="AI207" s="432"/>
      <c r="AJ207" s="432"/>
      <c r="AK207" s="432"/>
      <c r="AL207" s="432"/>
      <c r="AM207" s="432"/>
      <c r="AN207" s="432"/>
      <c r="AO207" s="432"/>
      <c r="AP207" s="432"/>
      <c r="AQ207" s="432"/>
      <c r="AR207" s="432"/>
      <c r="AS207" s="432"/>
      <c r="AT207" s="432"/>
      <c r="AU207" s="432"/>
      <c r="AV207" s="432"/>
      <c r="AW207" s="432"/>
      <c r="AX207" s="432"/>
      <c r="AY207" s="432"/>
      <c r="AZ207" s="432"/>
      <c r="BA207" s="432"/>
    </row>
    <row r="208" spans="1:53">
      <c r="A208" s="452"/>
      <c r="B208" s="452"/>
      <c r="C208" s="452"/>
      <c r="D208" s="452"/>
      <c r="E208" s="452"/>
      <c r="F208" s="452"/>
      <c r="G208" s="452"/>
      <c r="H208" s="452"/>
      <c r="I208" s="452"/>
      <c r="J208" s="452"/>
      <c r="K208" s="452"/>
      <c r="L208" s="452"/>
      <c r="M208" s="452"/>
      <c r="N208" s="452"/>
      <c r="O208" s="452"/>
      <c r="P208" s="452"/>
      <c r="Q208" s="432"/>
      <c r="R208" s="432"/>
      <c r="S208" s="432"/>
      <c r="T208" s="432"/>
      <c r="U208" s="432"/>
      <c r="V208" s="432"/>
      <c r="W208" s="432"/>
      <c r="X208" s="432"/>
      <c r="Y208" s="432"/>
      <c r="Z208" s="432"/>
      <c r="AA208" s="432"/>
      <c r="AB208" s="432"/>
      <c r="AC208" s="432"/>
      <c r="AD208" s="432"/>
      <c r="AE208" s="432"/>
      <c r="AF208" s="432"/>
      <c r="AG208" s="432"/>
      <c r="AH208" s="432"/>
      <c r="AI208" s="432"/>
      <c r="AJ208" s="432"/>
      <c r="AK208" s="432"/>
      <c r="AL208" s="432"/>
      <c r="AM208" s="432"/>
      <c r="AN208" s="432"/>
      <c r="AO208" s="432"/>
      <c r="AP208" s="432"/>
      <c r="AQ208" s="432"/>
      <c r="AR208" s="432"/>
      <c r="AS208" s="432"/>
      <c r="AT208" s="432"/>
      <c r="AU208" s="432"/>
      <c r="AV208" s="432"/>
      <c r="AW208" s="432"/>
      <c r="AX208" s="432"/>
      <c r="AY208" s="432"/>
      <c r="AZ208" s="432"/>
      <c r="BA208" s="432"/>
    </row>
    <row r="209" spans="1:53">
      <c r="A209" s="452"/>
      <c r="B209" s="452"/>
      <c r="C209" s="452"/>
      <c r="D209" s="452"/>
      <c r="E209" s="452"/>
      <c r="F209" s="452"/>
      <c r="G209" s="452"/>
      <c r="H209" s="452"/>
      <c r="I209" s="452"/>
      <c r="J209" s="452"/>
      <c r="K209" s="452"/>
      <c r="L209" s="452"/>
      <c r="M209" s="452"/>
      <c r="N209" s="452"/>
      <c r="O209" s="452"/>
      <c r="P209" s="452"/>
      <c r="Q209" s="432"/>
      <c r="R209" s="432"/>
      <c r="S209" s="432"/>
      <c r="T209" s="432"/>
      <c r="U209" s="432"/>
      <c r="V209" s="432"/>
      <c r="W209" s="432"/>
      <c r="X209" s="432"/>
      <c r="Y209" s="432"/>
      <c r="Z209" s="432"/>
      <c r="AA209" s="432"/>
      <c r="AB209" s="432"/>
      <c r="AC209" s="432"/>
      <c r="AD209" s="432"/>
      <c r="AE209" s="432"/>
      <c r="AF209" s="432"/>
      <c r="AG209" s="432"/>
      <c r="AH209" s="432"/>
      <c r="AI209" s="432"/>
      <c r="AJ209" s="432"/>
      <c r="AK209" s="432"/>
      <c r="AL209" s="432"/>
      <c r="AM209" s="432"/>
      <c r="AN209" s="432"/>
      <c r="AO209" s="432"/>
      <c r="AP209" s="432"/>
      <c r="AQ209" s="432"/>
      <c r="AR209" s="432"/>
      <c r="AS209" s="432"/>
      <c r="AT209" s="432"/>
      <c r="AU209" s="432"/>
      <c r="AV209" s="432"/>
      <c r="AW209" s="432"/>
      <c r="AX209" s="432"/>
      <c r="AY209" s="432"/>
      <c r="AZ209" s="432"/>
      <c r="BA209" s="432"/>
    </row>
    <row r="210" spans="1:53">
      <c r="A210" s="452"/>
      <c r="B210" s="452"/>
      <c r="C210" s="452"/>
      <c r="D210" s="452"/>
      <c r="E210" s="452"/>
      <c r="F210" s="452"/>
      <c r="G210" s="452"/>
      <c r="H210" s="452"/>
      <c r="I210" s="452"/>
      <c r="J210" s="452"/>
      <c r="K210" s="452"/>
      <c r="L210" s="452"/>
      <c r="M210" s="452"/>
      <c r="N210" s="452"/>
      <c r="O210" s="452"/>
      <c r="P210" s="452"/>
      <c r="Q210" s="432"/>
      <c r="R210" s="432"/>
      <c r="S210" s="432"/>
      <c r="T210" s="432"/>
      <c r="U210" s="432"/>
      <c r="V210" s="432"/>
      <c r="W210" s="432"/>
      <c r="X210" s="432"/>
      <c r="Y210" s="432"/>
      <c r="Z210" s="432"/>
      <c r="AA210" s="432"/>
      <c r="AB210" s="432"/>
      <c r="AC210" s="432"/>
      <c r="AD210" s="432"/>
      <c r="AE210" s="432"/>
      <c r="AF210" s="432"/>
      <c r="AG210" s="432"/>
      <c r="AH210" s="432"/>
      <c r="AI210" s="432"/>
      <c r="AJ210" s="432"/>
      <c r="AK210" s="432"/>
      <c r="AL210" s="432"/>
      <c r="AM210" s="432"/>
      <c r="AN210" s="432"/>
      <c r="AO210" s="432"/>
      <c r="AP210" s="432"/>
      <c r="AQ210" s="432"/>
      <c r="AR210" s="432"/>
      <c r="AS210" s="432"/>
      <c r="AT210" s="432"/>
      <c r="AU210" s="432"/>
      <c r="AV210" s="432"/>
      <c r="AW210" s="432"/>
      <c r="AX210" s="432"/>
      <c r="AY210" s="432"/>
      <c r="AZ210" s="432"/>
      <c r="BA210" s="432"/>
    </row>
    <row r="211" spans="1:53">
      <c r="A211" s="452"/>
      <c r="B211" s="452"/>
      <c r="C211" s="452"/>
      <c r="D211" s="452"/>
      <c r="E211" s="452"/>
      <c r="F211" s="452"/>
      <c r="G211" s="452"/>
      <c r="H211" s="452"/>
      <c r="I211" s="452"/>
      <c r="J211" s="452"/>
      <c r="K211" s="452"/>
      <c r="L211" s="452"/>
      <c r="M211" s="452"/>
      <c r="N211" s="452"/>
      <c r="O211" s="452"/>
      <c r="P211" s="45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2"/>
      <c r="AQ211" s="432"/>
      <c r="AR211" s="432"/>
      <c r="AS211" s="432"/>
      <c r="AT211" s="432"/>
      <c r="AU211" s="432"/>
      <c r="AV211" s="432"/>
      <c r="AW211" s="432"/>
      <c r="AX211" s="432"/>
      <c r="AY211" s="432"/>
      <c r="AZ211" s="432"/>
      <c r="BA211" s="432"/>
    </row>
    <row r="212" spans="1:53">
      <c r="A212" s="452"/>
      <c r="B212" s="452"/>
      <c r="C212" s="452"/>
      <c r="D212" s="452"/>
      <c r="E212" s="452"/>
      <c r="F212" s="452"/>
      <c r="G212" s="452"/>
      <c r="H212" s="452"/>
      <c r="I212" s="452"/>
      <c r="J212" s="452"/>
      <c r="K212" s="452"/>
      <c r="L212" s="452"/>
      <c r="M212" s="452"/>
      <c r="N212" s="452"/>
      <c r="O212" s="452"/>
      <c r="P212" s="452"/>
      <c r="Q212" s="432"/>
      <c r="R212" s="432"/>
      <c r="S212" s="432"/>
      <c r="T212" s="432"/>
      <c r="U212" s="432"/>
      <c r="V212" s="432"/>
      <c r="W212" s="432"/>
      <c r="X212" s="432"/>
      <c r="Y212" s="432"/>
      <c r="Z212" s="432"/>
      <c r="AA212" s="432"/>
      <c r="AB212" s="432"/>
      <c r="AC212" s="432"/>
      <c r="AD212" s="432"/>
      <c r="AE212" s="432"/>
      <c r="AF212" s="432"/>
      <c r="AG212" s="432"/>
      <c r="AH212" s="432"/>
      <c r="AI212" s="432"/>
      <c r="AJ212" s="432"/>
      <c r="AK212" s="432"/>
      <c r="AL212" s="432"/>
      <c r="AM212" s="432"/>
      <c r="AN212" s="432"/>
      <c r="AO212" s="432"/>
      <c r="AP212" s="432"/>
      <c r="AQ212" s="432"/>
      <c r="AR212" s="432"/>
      <c r="AS212" s="432"/>
      <c r="AT212" s="432"/>
      <c r="AU212" s="432"/>
      <c r="AV212" s="432"/>
      <c r="AW212" s="432"/>
      <c r="AX212" s="432"/>
      <c r="AY212" s="432"/>
      <c r="AZ212" s="432"/>
      <c r="BA212" s="432"/>
    </row>
    <row r="213" spans="1:53">
      <c r="A213" s="452"/>
      <c r="B213" s="452"/>
      <c r="C213" s="452"/>
      <c r="D213" s="452"/>
      <c r="E213" s="452"/>
      <c r="F213" s="452"/>
      <c r="G213" s="452"/>
      <c r="H213" s="452"/>
      <c r="I213" s="452"/>
      <c r="J213" s="452"/>
      <c r="K213" s="452"/>
      <c r="L213" s="452"/>
      <c r="M213" s="452"/>
      <c r="N213" s="452"/>
      <c r="O213" s="452"/>
      <c r="P213" s="452"/>
      <c r="Q213" s="432"/>
      <c r="R213" s="432"/>
      <c r="S213" s="432"/>
      <c r="T213" s="432"/>
      <c r="U213" s="432"/>
      <c r="V213" s="432"/>
      <c r="W213" s="432"/>
      <c r="X213" s="432"/>
      <c r="Y213" s="432"/>
      <c r="Z213" s="432"/>
      <c r="AA213" s="432"/>
      <c r="AB213" s="432"/>
      <c r="AC213" s="432"/>
      <c r="AD213" s="432"/>
      <c r="AE213" s="432"/>
      <c r="AF213" s="432"/>
      <c r="AG213" s="432"/>
      <c r="AH213" s="432"/>
      <c r="AI213" s="432"/>
      <c r="AJ213" s="432"/>
      <c r="AK213" s="432"/>
      <c r="AL213" s="432"/>
      <c r="AM213" s="432"/>
      <c r="AN213" s="432"/>
      <c r="AO213" s="432"/>
      <c r="AP213" s="432"/>
      <c r="AQ213" s="432"/>
      <c r="AR213" s="432"/>
      <c r="AS213" s="432"/>
      <c r="AT213" s="432"/>
      <c r="AU213" s="432"/>
      <c r="AV213" s="432"/>
      <c r="AW213" s="432"/>
      <c r="AX213" s="432"/>
      <c r="AY213" s="432"/>
      <c r="AZ213" s="432"/>
      <c r="BA213" s="432"/>
    </row>
    <row r="214" spans="1:53">
      <c r="A214" s="452"/>
      <c r="B214" s="452"/>
      <c r="C214" s="452"/>
      <c r="D214" s="452"/>
      <c r="E214" s="452"/>
      <c r="F214" s="452"/>
      <c r="G214" s="452"/>
      <c r="H214" s="452"/>
      <c r="I214" s="452"/>
      <c r="J214" s="452"/>
      <c r="K214" s="452"/>
      <c r="L214" s="452"/>
      <c r="M214" s="452"/>
      <c r="N214" s="452"/>
      <c r="O214" s="452"/>
      <c r="P214" s="45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2"/>
      <c r="AY214" s="432"/>
      <c r="AZ214" s="432"/>
      <c r="BA214" s="432"/>
    </row>
    <row r="215" spans="1:53">
      <c r="A215" s="452"/>
      <c r="B215" s="452"/>
      <c r="C215" s="452"/>
      <c r="D215" s="452"/>
      <c r="E215" s="452"/>
      <c r="F215" s="452"/>
      <c r="G215" s="452"/>
      <c r="H215" s="452"/>
      <c r="I215" s="452"/>
      <c r="J215" s="452"/>
      <c r="K215" s="452"/>
      <c r="L215" s="452"/>
      <c r="M215" s="452"/>
      <c r="N215" s="452"/>
      <c r="O215" s="452"/>
      <c r="P215" s="45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2"/>
      <c r="AY215" s="432"/>
      <c r="AZ215" s="432"/>
      <c r="BA215" s="432"/>
    </row>
    <row r="216" spans="1:53">
      <c r="A216" s="452"/>
      <c r="B216" s="452"/>
      <c r="C216" s="452"/>
      <c r="D216" s="452"/>
      <c r="E216" s="452"/>
      <c r="F216" s="452"/>
      <c r="G216" s="452"/>
      <c r="H216" s="452"/>
      <c r="I216" s="452"/>
      <c r="J216" s="452"/>
      <c r="K216" s="452"/>
      <c r="L216" s="452"/>
      <c r="M216" s="452"/>
      <c r="N216" s="452"/>
      <c r="O216" s="452"/>
      <c r="P216" s="452"/>
      <c r="Q216" s="432"/>
      <c r="R216" s="432"/>
      <c r="S216" s="432"/>
      <c r="T216" s="432"/>
      <c r="U216" s="432"/>
      <c r="V216" s="432"/>
      <c r="W216" s="432"/>
      <c r="X216" s="432"/>
      <c r="Y216" s="432"/>
      <c r="Z216" s="432"/>
      <c r="AA216" s="432"/>
      <c r="AB216" s="432"/>
      <c r="AC216" s="432"/>
      <c r="AD216" s="432"/>
      <c r="AE216" s="432"/>
      <c r="AF216" s="432"/>
      <c r="AG216" s="432"/>
      <c r="AH216" s="432"/>
      <c r="AI216" s="432"/>
      <c r="AJ216" s="432"/>
      <c r="AK216" s="432"/>
      <c r="AL216" s="432"/>
      <c r="AM216" s="432"/>
      <c r="AN216" s="432"/>
      <c r="AO216" s="432"/>
      <c r="AP216" s="432"/>
      <c r="AQ216" s="432"/>
      <c r="AR216" s="432"/>
      <c r="AS216" s="432"/>
      <c r="AT216" s="432"/>
      <c r="AU216" s="432"/>
      <c r="AV216" s="432"/>
      <c r="AW216" s="432"/>
      <c r="AX216" s="432"/>
      <c r="AY216" s="432"/>
      <c r="AZ216" s="432"/>
      <c r="BA216" s="432"/>
    </row>
    <row r="217" spans="1:53">
      <c r="A217" s="452"/>
      <c r="B217" s="452"/>
      <c r="C217" s="452"/>
      <c r="D217" s="452"/>
      <c r="E217" s="452"/>
      <c r="F217" s="452"/>
      <c r="G217" s="452"/>
      <c r="H217" s="452"/>
      <c r="I217" s="452"/>
      <c r="J217" s="452"/>
      <c r="K217" s="452"/>
      <c r="L217" s="452"/>
      <c r="M217" s="452"/>
      <c r="N217" s="452"/>
      <c r="O217" s="452"/>
      <c r="P217" s="452"/>
      <c r="Q217" s="432"/>
      <c r="R217" s="432"/>
      <c r="S217" s="432"/>
      <c r="T217" s="432"/>
      <c r="U217" s="432"/>
      <c r="V217" s="432"/>
      <c r="W217" s="432"/>
      <c r="X217" s="432"/>
      <c r="Y217" s="432"/>
      <c r="Z217" s="432"/>
      <c r="AA217" s="432"/>
      <c r="AB217" s="432"/>
      <c r="AC217" s="432"/>
      <c r="AD217" s="432"/>
      <c r="AE217" s="432"/>
      <c r="AF217" s="432"/>
      <c r="AG217" s="432"/>
      <c r="AH217" s="432"/>
      <c r="AI217" s="432"/>
      <c r="AJ217" s="432"/>
      <c r="AK217" s="432"/>
      <c r="AL217" s="432"/>
      <c r="AM217" s="432"/>
      <c r="AN217" s="432"/>
      <c r="AO217" s="432"/>
      <c r="AP217" s="432"/>
      <c r="AQ217" s="432"/>
      <c r="AR217" s="432"/>
      <c r="AS217" s="432"/>
      <c r="AT217" s="432"/>
      <c r="AU217" s="432"/>
      <c r="AV217" s="432"/>
      <c r="AW217" s="432"/>
      <c r="AX217" s="432"/>
      <c r="AY217" s="432"/>
      <c r="AZ217" s="432"/>
      <c r="BA217" s="432"/>
    </row>
    <row r="218" spans="1:53">
      <c r="A218" s="452"/>
      <c r="B218" s="452"/>
      <c r="C218" s="452"/>
      <c r="D218" s="452"/>
      <c r="E218" s="452"/>
      <c r="F218" s="452"/>
      <c r="G218" s="452"/>
      <c r="H218" s="452"/>
      <c r="I218" s="452"/>
      <c r="J218" s="452"/>
      <c r="K218" s="452"/>
      <c r="L218" s="452"/>
      <c r="M218" s="452"/>
      <c r="N218" s="452"/>
      <c r="O218" s="452"/>
      <c r="P218" s="452"/>
      <c r="Q218" s="432"/>
      <c r="R218" s="432"/>
      <c r="S218" s="432"/>
      <c r="T218" s="432"/>
      <c r="U218" s="432"/>
      <c r="V218" s="432"/>
      <c r="W218" s="432"/>
      <c r="X218" s="432"/>
      <c r="Y218" s="432"/>
      <c r="Z218" s="432"/>
      <c r="AA218" s="432"/>
      <c r="AB218" s="432"/>
      <c r="AC218" s="432"/>
      <c r="AD218" s="432"/>
      <c r="AE218" s="432"/>
      <c r="AF218" s="432"/>
      <c r="AG218" s="432"/>
      <c r="AH218" s="432"/>
      <c r="AI218" s="432"/>
      <c r="AJ218" s="432"/>
      <c r="AK218" s="432"/>
      <c r="AL218" s="432"/>
      <c r="AM218" s="432"/>
      <c r="AN218" s="432"/>
      <c r="AO218" s="432"/>
      <c r="AP218" s="432"/>
      <c r="AQ218" s="432"/>
      <c r="AR218" s="432"/>
      <c r="AS218" s="432"/>
      <c r="AT218" s="432"/>
      <c r="AU218" s="432"/>
      <c r="AV218" s="432"/>
      <c r="AW218" s="432"/>
      <c r="AX218" s="432"/>
      <c r="AY218" s="432"/>
      <c r="AZ218" s="432"/>
      <c r="BA218" s="432"/>
    </row>
    <row r="219" spans="1:53">
      <c r="A219" s="452"/>
      <c r="B219" s="452"/>
      <c r="C219" s="452"/>
      <c r="D219" s="452"/>
      <c r="E219" s="452"/>
      <c r="F219" s="452"/>
      <c r="G219" s="452"/>
      <c r="H219" s="452"/>
      <c r="I219" s="452"/>
      <c r="J219" s="452"/>
      <c r="K219" s="452"/>
      <c r="L219" s="452"/>
      <c r="M219" s="452"/>
      <c r="N219" s="452"/>
      <c r="O219" s="452"/>
      <c r="P219" s="452"/>
      <c r="Q219" s="432"/>
      <c r="R219" s="432"/>
      <c r="S219" s="432"/>
      <c r="T219" s="432"/>
      <c r="U219" s="432"/>
      <c r="V219" s="432"/>
      <c r="W219" s="432"/>
      <c r="X219" s="432"/>
      <c r="Y219" s="432"/>
      <c r="Z219" s="432"/>
      <c r="AA219" s="432"/>
      <c r="AB219" s="432"/>
      <c r="AC219" s="432"/>
      <c r="AD219" s="432"/>
      <c r="AE219" s="432"/>
      <c r="AF219" s="432"/>
      <c r="AG219" s="432"/>
      <c r="AH219" s="432"/>
      <c r="AI219" s="432"/>
      <c r="AJ219" s="432"/>
      <c r="AK219" s="432"/>
      <c r="AL219" s="432"/>
      <c r="AM219" s="432"/>
      <c r="AN219" s="432"/>
      <c r="AO219" s="432"/>
      <c r="AP219" s="432"/>
      <c r="AQ219" s="432"/>
      <c r="AR219" s="432"/>
      <c r="AS219" s="432"/>
      <c r="AT219" s="432"/>
      <c r="AU219" s="432"/>
      <c r="AV219" s="432"/>
      <c r="AW219" s="432"/>
      <c r="AX219" s="432"/>
      <c r="AY219" s="432"/>
      <c r="AZ219" s="432"/>
      <c r="BA219" s="432"/>
    </row>
    <row r="220" spans="1:53">
      <c r="A220" s="452"/>
      <c r="B220" s="452"/>
      <c r="C220" s="452"/>
      <c r="D220" s="452"/>
      <c r="E220" s="452"/>
      <c r="F220" s="452"/>
      <c r="G220" s="452"/>
      <c r="H220" s="452"/>
      <c r="I220" s="452"/>
      <c r="J220" s="452"/>
      <c r="K220" s="452"/>
      <c r="L220" s="452"/>
      <c r="M220" s="452"/>
      <c r="N220" s="452"/>
      <c r="O220" s="452"/>
      <c r="P220" s="452"/>
      <c r="Q220" s="432"/>
      <c r="R220" s="432"/>
      <c r="S220" s="432"/>
      <c r="T220" s="432"/>
      <c r="U220" s="432"/>
      <c r="V220" s="432"/>
      <c r="W220" s="432"/>
      <c r="X220" s="432"/>
      <c r="Y220" s="432"/>
      <c r="Z220" s="432"/>
      <c r="AA220" s="432"/>
      <c r="AB220" s="432"/>
      <c r="AC220" s="432"/>
      <c r="AD220" s="432"/>
      <c r="AE220" s="432"/>
      <c r="AF220" s="432"/>
      <c r="AG220" s="432"/>
      <c r="AH220" s="432"/>
      <c r="AI220" s="432"/>
      <c r="AJ220" s="432"/>
      <c r="AK220" s="432"/>
      <c r="AL220" s="432"/>
      <c r="AM220" s="432"/>
      <c r="AN220" s="432"/>
      <c r="AO220" s="432"/>
      <c r="AP220" s="432"/>
      <c r="AQ220" s="432"/>
      <c r="AR220" s="432"/>
      <c r="AS220" s="432"/>
      <c r="AT220" s="432"/>
      <c r="AU220" s="432"/>
      <c r="AV220" s="432"/>
      <c r="AW220" s="432"/>
      <c r="AX220" s="432"/>
      <c r="AY220" s="432"/>
      <c r="AZ220" s="432"/>
      <c r="BA220" s="432"/>
    </row>
    <row r="221" spans="1:53">
      <c r="A221" s="452"/>
      <c r="B221" s="452"/>
      <c r="C221" s="452"/>
      <c r="D221" s="452"/>
      <c r="E221" s="452"/>
      <c r="F221" s="452"/>
      <c r="G221" s="452"/>
      <c r="H221" s="452"/>
      <c r="I221" s="452"/>
      <c r="J221" s="452"/>
      <c r="K221" s="452"/>
      <c r="L221" s="452"/>
      <c r="M221" s="452"/>
      <c r="N221" s="452"/>
      <c r="O221" s="452"/>
      <c r="P221" s="452"/>
      <c r="Q221" s="432"/>
      <c r="R221" s="432"/>
      <c r="S221" s="432"/>
      <c r="T221" s="432"/>
      <c r="U221" s="432"/>
      <c r="V221" s="432"/>
      <c r="W221" s="432"/>
      <c r="X221" s="432"/>
      <c r="Y221" s="432"/>
      <c r="Z221" s="432"/>
      <c r="AA221" s="432"/>
      <c r="AB221" s="432"/>
      <c r="AC221" s="432"/>
      <c r="AD221" s="432"/>
      <c r="AE221" s="432"/>
      <c r="AF221" s="432"/>
      <c r="AG221" s="432"/>
      <c r="AH221" s="432"/>
      <c r="AI221" s="432"/>
      <c r="AJ221" s="432"/>
      <c r="AK221" s="432"/>
      <c r="AL221" s="432"/>
      <c r="AM221" s="432"/>
      <c r="AN221" s="432"/>
      <c r="AO221" s="432"/>
      <c r="AP221" s="432"/>
      <c r="AQ221" s="432"/>
      <c r="AR221" s="432"/>
      <c r="AS221" s="432"/>
      <c r="AT221" s="432"/>
      <c r="AU221" s="432"/>
      <c r="AV221" s="432"/>
      <c r="AW221" s="432"/>
      <c r="AX221" s="432"/>
      <c r="AY221" s="432"/>
      <c r="AZ221" s="432"/>
      <c r="BA221" s="432"/>
    </row>
    <row r="222" spans="1:53">
      <c r="A222" s="452"/>
      <c r="B222" s="452"/>
      <c r="C222" s="452"/>
      <c r="D222" s="452"/>
      <c r="E222" s="452"/>
      <c r="F222" s="452"/>
      <c r="G222" s="452"/>
      <c r="H222" s="452"/>
      <c r="I222" s="452"/>
      <c r="J222" s="452"/>
      <c r="K222" s="452"/>
      <c r="L222" s="452"/>
      <c r="M222" s="452"/>
      <c r="N222" s="452"/>
      <c r="O222" s="452"/>
      <c r="P222" s="452"/>
      <c r="Q222" s="432"/>
      <c r="R222" s="432"/>
      <c r="S222" s="432"/>
      <c r="T222" s="432"/>
      <c r="U222" s="432"/>
      <c r="V222" s="432"/>
      <c r="W222" s="432"/>
      <c r="X222" s="432"/>
      <c r="Y222" s="432"/>
      <c r="Z222" s="432"/>
      <c r="AA222" s="432"/>
      <c r="AB222" s="432"/>
      <c r="AC222" s="432"/>
      <c r="AD222" s="432"/>
      <c r="AE222" s="432"/>
      <c r="AF222" s="432"/>
      <c r="AG222" s="432"/>
      <c r="AH222" s="432"/>
      <c r="AI222" s="432"/>
      <c r="AJ222" s="432"/>
      <c r="AK222" s="432"/>
      <c r="AL222" s="432"/>
      <c r="AM222" s="432"/>
      <c r="AN222" s="432"/>
      <c r="AO222" s="432"/>
      <c r="AP222" s="432"/>
      <c r="AQ222" s="432"/>
      <c r="AR222" s="432"/>
      <c r="AS222" s="432"/>
      <c r="AT222" s="432"/>
      <c r="AU222" s="432"/>
      <c r="AV222" s="432"/>
      <c r="AW222" s="432"/>
      <c r="AX222" s="432"/>
      <c r="AY222" s="432"/>
      <c r="AZ222" s="432"/>
      <c r="BA222" s="432"/>
    </row>
    <row r="223" spans="1:53">
      <c r="A223" s="452"/>
      <c r="B223" s="452"/>
      <c r="C223" s="452"/>
      <c r="D223" s="452"/>
      <c r="E223" s="452"/>
      <c r="F223" s="452"/>
      <c r="G223" s="452"/>
      <c r="H223" s="452"/>
      <c r="I223" s="452"/>
      <c r="J223" s="452"/>
      <c r="K223" s="452"/>
      <c r="L223" s="452"/>
      <c r="M223" s="452"/>
      <c r="N223" s="452"/>
      <c r="O223" s="452"/>
      <c r="P223" s="452"/>
      <c r="Q223" s="432"/>
      <c r="R223" s="432"/>
      <c r="S223" s="432"/>
      <c r="T223" s="432"/>
      <c r="U223" s="432"/>
      <c r="V223" s="432"/>
      <c r="W223" s="432"/>
      <c r="X223" s="432"/>
      <c r="Y223" s="432"/>
      <c r="Z223" s="432"/>
      <c r="AA223" s="432"/>
      <c r="AB223" s="432"/>
      <c r="AC223" s="432"/>
      <c r="AD223" s="432"/>
      <c r="AE223" s="432"/>
      <c r="AF223" s="432"/>
      <c r="AG223" s="432"/>
      <c r="AH223" s="432"/>
      <c r="AI223" s="432"/>
      <c r="AJ223" s="432"/>
      <c r="AK223" s="432"/>
      <c r="AL223" s="432"/>
      <c r="AM223" s="432"/>
      <c r="AN223" s="432"/>
      <c r="AO223" s="432"/>
      <c r="AP223" s="432"/>
      <c r="AQ223" s="432"/>
      <c r="AR223" s="432"/>
      <c r="AS223" s="432"/>
      <c r="AT223" s="432"/>
      <c r="AU223" s="432"/>
      <c r="AV223" s="432"/>
      <c r="AW223" s="432"/>
      <c r="AX223" s="432"/>
      <c r="AY223" s="432"/>
      <c r="AZ223" s="432"/>
      <c r="BA223" s="432"/>
    </row>
    <row r="224" spans="1:53">
      <c r="A224" s="452"/>
      <c r="B224" s="452"/>
      <c r="C224" s="452"/>
      <c r="D224" s="452"/>
      <c r="E224" s="452"/>
      <c r="F224" s="452"/>
      <c r="G224" s="452"/>
      <c r="H224" s="452"/>
      <c r="I224" s="452"/>
      <c r="J224" s="452"/>
      <c r="K224" s="452"/>
      <c r="L224" s="452"/>
      <c r="M224" s="452"/>
      <c r="N224" s="452"/>
      <c r="O224" s="452"/>
      <c r="P224" s="452"/>
      <c r="Q224" s="432"/>
      <c r="R224" s="432"/>
      <c r="S224" s="432"/>
      <c r="T224" s="432"/>
      <c r="U224" s="432"/>
      <c r="V224" s="432"/>
      <c r="W224" s="432"/>
      <c r="X224" s="432"/>
      <c r="Y224" s="432"/>
      <c r="Z224" s="432"/>
      <c r="AA224" s="432"/>
      <c r="AB224" s="432"/>
      <c r="AC224" s="432"/>
      <c r="AD224" s="432"/>
      <c r="AE224" s="432"/>
      <c r="AF224" s="432"/>
      <c r="AG224" s="432"/>
      <c r="AH224" s="432"/>
      <c r="AI224" s="432"/>
      <c r="AJ224" s="432"/>
      <c r="AK224" s="432"/>
      <c r="AL224" s="432"/>
      <c r="AM224" s="432"/>
      <c r="AN224" s="432"/>
      <c r="AO224" s="432"/>
      <c r="AP224" s="432"/>
      <c r="AQ224" s="432"/>
      <c r="AR224" s="432"/>
      <c r="AS224" s="432"/>
      <c r="AT224" s="432"/>
      <c r="AU224" s="432"/>
      <c r="AV224" s="432"/>
      <c r="AW224" s="432"/>
      <c r="AX224" s="432"/>
      <c r="AY224" s="432"/>
      <c r="AZ224" s="432"/>
      <c r="BA224" s="432"/>
    </row>
    <row r="225" spans="1:53">
      <c r="A225" s="452"/>
      <c r="B225" s="452"/>
      <c r="C225" s="452"/>
      <c r="D225" s="452"/>
      <c r="E225" s="452"/>
      <c r="F225" s="452"/>
      <c r="G225" s="452"/>
      <c r="H225" s="452"/>
      <c r="I225" s="452"/>
      <c r="J225" s="452"/>
      <c r="K225" s="452"/>
      <c r="L225" s="452"/>
      <c r="M225" s="452"/>
      <c r="N225" s="452"/>
      <c r="O225" s="452"/>
      <c r="P225" s="452"/>
      <c r="Q225" s="432"/>
      <c r="R225" s="432"/>
      <c r="S225" s="432"/>
      <c r="T225" s="432"/>
      <c r="U225" s="432"/>
      <c r="V225" s="432"/>
      <c r="W225" s="432"/>
      <c r="X225" s="432"/>
      <c r="Y225" s="432"/>
      <c r="Z225" s="432"/>
      <c r="AA225" s="432"/>
      <c r="AB225" s="432"/>
      <c r="AC225" s="432"/>
      <c r="AD225" s="432"/>
      <c r="AE225" s="432"/>
      <c r="AF225" s="432"/>
      <c r="AG225" s="432"/>
      <c r="AH225" s="432"/>
      <c r="AI225" s="432"/>
      <c r="AJ225" s="432"/>
      <c r="AK225" s="432"/>
      <c r="AL225" s="432"/>
      <c r="AM225" s="432"/>
      <c r="AN225" s="432"/>
      <c r="AO225" s="432"/>
      <c r="AP225" s="432"/>
      <c r="AQ225" s="432"/>
      <c r="AR225" s="432"/>
      <c r="AS225" s="432"/>
      <c r="AT225" s="432"/>
      <c r="AU225" s="432"/>
      <c r="AV225" s="432"/>
      <c r="AW225" s="432"/>
      <c r="AX225" s="432"/>
      <c r="AY225" s="432"/>
      <c r="AZ225" s="432"/>
      <c r="BA225" s="432"/>
    </row>
    <row r="226" spans="1:53">
      <c r="A226" s="452"/>
      <c r="B226" s="452"/>
      <c r="C226" s="452"/>
      <c r="D226" s="452"/>
      <c r="E226" s="452"/>
      <c r="F226" s="452"/>
      <c r="G226" s="452"/>
      <c r="H226" s="452"/>
      <c r="I226" s="452"/>
      <c r="J226" s="452"/>
      <c r="K226" s="452"/>
      <c r="L226" s="452"/>
      <c r="M226" s="452"/>
      <c r="N226" s="452"/>
      <c r="O226" s="452"/>
      <c r="P226" s="452"/>
      <c r="Q226" s="432"/>
      <c r="R226" s="432"/>
      <c r="S226" s="432"/>
      <c r="T226" s="432"/>
      <c r="U226" s="432"/>
      <c r="V226" s="432"/>
      <c r="W226" s="432"/>
      <c r="X226" s="432"/>
      <c r="Y226" s="432"/>
      <c r="Z226" s="432"/>
      <c r="AA226" s="432"/>
      <c r="AB226" s="432"/>
      <c r="AC226" s="432"/>
      <c r="AD226" s="432"/>
      <c r="AE226" s="432"/>
      <c r="AF226" s="432"/>
      <c r="AG226" s="432"/>
      <c r="AH226" s="432"/>
      <c r="AI226" s="432"/>
      <c r="AJ226" s="432"/>
      <c r="AK226" s="432"/>
      <c r="AL226" s="432"/>
      <c r="AM226" s="432"/>
      <c r="AN226" s="432"/>
      <c r="AO226" s="432"/>
      <c r="AP226" s="432"/>
      <c r="AQ226" s="432"/>
      <c r="AR226" s="432"/>
      <c r="AS226" s="432"/>
      <c r="AT226" s="432"/>
      <c r="AU226" s="432"/>
      <c r="AV226" s="432"/>
      <c r="AW226" s="432"/>
      <c r="AX226" s="432"/>
      <c r="AY226" s="432"/>
      <c r="AZ226" s="432"/>
      <c r="BA226" s="432"/>
    </row>
    <row r="227" spans="1:53">
      <c r="A227" s="452"/>
      <c r="B227" s="452"/>
      <c r="C227" s="452"/>
      <c r="D227" s="452"/>
      <c r="E227" s="452"/>
      <c r="F227" s="452"/>
      <c r="G227" s="452"/>
      <c r="H227" s="452"/>
      <c r="I227" s="452"/>
      <c r="J227" s="452"/>
      <c r="K227" s="452"/>
      <c r="L227" s="452"/>
      <c r="M227" s="452"/>
      <c r="N227" s="452"/>
      <c r="O227" s="452"/>
      <c r="P227" s="452"/>
      <c r="Q227" s="432"/>
      <c r="R227" s="432"/>
      <c r="S227" s="432"/>
      <c r="T227" s="432"/>
      <c r="U227" s="432"/>
      <c r="V227" s="432"/>
      <c r="W227" s="432"/>
      <c r="X227" s="432"/>
      <c r="Y227" s="432"/>
      <c r="Z227" s="432"/>
      <c r="AA227" s="432"/>
      <c r="AB227" s="432"/>
      <c r="AC227" s="432"/>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2"/>
      <c r="AY227" s="432"/>
      <c r="AZ227" s="432"/>
      <c r="BA227" s="432"/>
    </row>
    <row r="228" spans="1:53">
      <c r="A228" s="452"/>
      <c r="B228" s="452"/>
      <c r="C228" s="452"/>
      <c r="D228" s="452"/>
      <c r="E228" s="452"/>
      <c r="F228" s="452"/>
      <c r="G228" s="452"/>
      <c r="H228" s="452"/>
      <c r="I228" s="452"/>
      <c r="J228" s="452"/>
      <c r="K228" s="452"/>
      <c r="L228" s="452"/>
      <c r="M228" s="452"/>
      <c r="N228" s="452"/>
      <c r="O228" s="452"/>
      <c r="P228" s="452"/>
      <c r="Q228" s="432"/>
      <c r="R228" s="432"/>
      <c r="S228" s="432"/>
      <c r="T228" s="432"/>
      <c r="U228" s="432"/>
      <c r="V228" s="432"/>
      <c r="W228" s="432"/>
      <c r="X228" s="432"/>
      <c r="Y228" s="432"/>
      <c r="Z228" s="432"/>
      <c r="AA228" s="432"/>
      <c r="AB228" s="432"/>
      <c r="AC228" s="432"/>
      <c r="AD228" s="432"/>
      <c r="AE228" s="432"/>
      <c r="AF228" s="432"/>
      <c r="AG228" s="432"/>
      <c r="AH228" s="432"/>
      <c r="AI228" s="432"/>
      <c r="AJ228" s="432"/>
      <c r="AK228" s="432"/>
      <c r="AL228" s="432"/>
      <c r="AM228" s="432"/>
      <c r="AN228" s="432"/>
      <c r="AO228" s="432"/>
      <c r="AP228" s="432"/>
      <c r="AQ228" s="432"/>
      <c r="AR228" s="432"/>
      <c r="AS228" s="432"/>
      <c r="AT228" s="432"/>
      <c r="AU228" s="432"/>
      <c r="AV228" s="432"/>
      <c r="AW228" s="432"/>
      <c r="AX228" s="432"/>
      <c r="AY228" s="432"/>
      <c r="AZ228" s="432"/>
      <c r="BA228" s="432"/>
    </row>
    <row r="229" spans="1:53">
      <c r="A229" s="452"/>
      <c r="B229" s="452"/>
      <c r="C229" s="452"/>
      <c r="D229" s="452"/>
      <c r="E229" s="452"/>
      <c r="F229" s="452"/>
      <c r="G229" s="452"/>
      <c r="H229" s="452"/>
      <c r="I229" s="452"/>
      <c r="J229" s="452"/>
      <c r="K229" s="452"/>
      <c r="L229" s="452"/>
      <c r="M229" s="452"/>
      <c r="N229" s="452"/>
      <c r="O229" s="452"/>
      <c r="P229" s="452"/>
      <c r="Q229" s="432"/>
      <c r="R229" s="432"/>
      <c r="S229" s="432"/>
      <c r="T229" s="432"/>
      <c r="U229" s="432"/>
      <c r="V229" s="432"/>
      <c r="W229" s="432"/>
      <c r="X229" s="432"/>
      <c r="Y229" s="432"/>
      <c r="Z229" s="432"/>
      <c r="AA229" s="432"/>
      <c r="AB229" s="432"/>
      <c r="AC229" s="432"/>
      <c r="AD229" s="432"/>
      <c r="AE229" s="432"/>
      <c r="AF229" s="432"/>
      <c r="AG229" s="432"/>
      <c r="AH229" s="432"/>
      <c r="AI229" s="432"/>
      <c r="AJ229" s="432"/>
      <c r="AK229" s="432"/>
      <c r="AL229" s="432"/>
      <c r="AM229" s="432"/>
      <c r="AN229" s="432"/>
      <c r="AO229" s="432"/>
      <c r="AP229" s="432"/>
      <c r="AQ229" s="432"/>
      <c r="AR229" s="432"/>
      <c r="AS229" s="432"/>
      <c r="AT229" s="432"/>
      <c r="AU229" s="432"/>
      <c r="AV229" s="432"/>
      <c r="AW229" s="432"/>
      <c r="AX229" s="432"/>
      <c r="AY229" s="432"/>
      <c r="AZ229" s="432"/>
      <c r="BA229" s="432"/>
    </row>
    <row r="230" spans="1:53">
      <c r="A230" s="452"/>
      <c r="B230" s="452"/>
      <c r="C230" s="452"/>
      <c r="D230" s="452"/>
      <c r="E230" s="452"/>
      <c r="F230" s="452"/>
      <c r="G230" s="452"/>
      <c r="H230" s="452"/>
      <c r="I230" s="452"/>
      <c r="J230" s="452"/>
      <c r="K230" s="452"/>
      <c r="L230" s="452"/>
      <c r="M230" s="452"/>
      <c r="N230" s="452"/>
      <c r="O230" s="452"/>
      <c r="P230" s="452"/>
      <c r="Q230" s="432"/>
      <c r="R230" s="432"/>
      <c r="S230" s="432"/>
      <c r="T230" s="432"/>
      <c r="U230" s="432"/>
      <c r="V230" s="432"/>
      <c r="W230" s="432"/>
      <c r="X230" s="432"/>
      <c r="Y230" s="432"/>
      <c r="Z230" s="432"/>
      <c r="AA230" s="432"/>
      <c r="AB230" s="432"/>
      <c r="AC230" s="432"/>
      <c r="AD230" s="432"/>
      <c r="AE230" s="432"/>
      <c r="AF230" s="432"/>
      <c r="AG230" s="432"/>
      <c r="AH230" s="432"/>
      <c r="AI230" s="432"/>
      <c r="AJ230" s="432"/>
      <c r="AK230" s="432"/>
      <c r="AL230" s="432"/>
      <c r="AM230" s="432"/>
      <c r="AN230" s="432"/>
      <c r="AO230" s="432"/>
      <c r="AP230" s="432"/>
      <c r="AQ230" s="432"/>
      <c r="AR230" s="432"/>
      <c r="AS230" s="432"/>
      <c r="AT230" s="432"/>
      <c r="AU230" s="432"/>
      <c r="AV230" s="432"/>
      <c r="AW230" s="432"/>
      <c r="AX230" s="432"/>
      <c r="AY230" s="432"/>
      <c r="AZ230" s="432"/>
      <c r="BA230" s="432"/>
    </row>
    <row r="231" spans="1:53">
      <c r="A231" s="452"/>
      <c r="B231" s="452"/>
      <c r="C231" s="452"/>
      <c r="D231" s="452"/>
      <c r="E231" s="452"/>
      <c r="F231" s="452"/>
      <c r="G231" s="452"/>
      <c r="H231" s="452"/>
      <c r="I231" s="452"/>
      <c r="J231" s="452"/>
      <c r="K231" s="452"/>
      <c r="L231" s="452"/>
      <c r="M231" s="452"/>
      <c r="N231" s="452"/>
      <c r="O231" s="452"/>
      <c r="P231" s="452"/>
      <c r="Q231" s="432"/>
      <c r="R231" s="432"/>
      <c r="S231" s="432"/>
      <c r="T231" s="432"/>
      <c r="U231" s="432"/>
      <c r="V231" s="432"/>
      <c r="W231" s="432"/>
      <c r="X231" s="432"/>
      <c r="Y231" s="432"/>
      <c r="Z231" s="432"/>
      <c r="AA231" s="432"/>
      <c r="AB231" s="432"/>
      <c r="AC231" s="432"/>
      <c r="AD231" s="432"/>
      <c r="AE231" s="432"/>
      <c r="AF231" s="432"/>
      <c r="AG231" s="432"/>
      <c r="AH231" s="432"/>
      <c r="AI231" s="432"/>
      <c r="AJ231" s="432"/>
      <c r="AK231" s="432"/>
      <c r="AL231" s="432"/>
      <c r="AM231" s="432"/>
      <c r="AN231" s="432"/>
      <c r="AO231" s="432"/>
      <c r="AP231" s="432"/>
      <c r="AQ231" s="432"/>
      <c r="AR231" s="432"/>
      <c r="AS231" s="432"/>
      <c r="AT231" s="432"/>
      <c r="AU231" s="432"/>
      <c r="AV231" s="432"/>
      <c r="AW231" s="432"/>
      <c r="AX231" s="432"/>
      <c r="AY231" s="432"/>
      <c r="AZ231" s="432"/>
      <c r="BA231" s="432"/>
    </row>
    <row r="232" spans="1:53">
      <c r="A232" s="452"/>
      <c r="B232" s="452"/>
      <c r="C232" s="452"/>
      <c r="D232" s="452"/>
      <c r="E232" s="452"/>
      <c r="F232" s="452"/>
      <c r="G232" s="452"/>
      <c r="H232" s="452"/>
      <c r="I232" s="452"/>
      <c r="J232" s="452"/>
      <c r="K232" s="452"/>
      <c r="L232" s="452"/>
      <c r="M232" s="452"/>
      <c r="N232" s="452"/>
      <c r="O232" s="452"/>
      <c r="P232" s="452"/>
      <c r="Q232" s="432"/>
      <c r="R232" s="432"/>
      <c r="S232" s="432"/>
      <c r="T232" s="432"/>
      <c r="U232" s="432"/>
      <c r="V232" s="432"/>
      <c r="W232" s="432"/>
      <c r="X232" s="432"/>
      <c r="Y232" s="432"/>
      <c r="Z232" s="432"/>
      <c r="AA232" s="432"/>
      <c r="AB232" s="432"/>
      <c r="AC232" s="432"/>
      <c r="AD232" s="432"/>
      <c r="AE232" s="432"/>
      <c r="AF232" s="432"/>
      <c r="AG232" s="432"/>
      <c r="AH232" s="432"/>
      <c r="AI232" s="432"/>
      <c r="AJ232" s="432"/>
      <c r="AK232" s="432"/>
      <c r="AL232" s="432"/>
      <c r="AM232" s="432"/>
      <c r="AN232" s="432"/>
      <c r="AO232" s="432"/>
      <c r="AP232" s="432"/>
      <c r="AQ232" s="432"/>
      <c r="AR232" s="432"/>
      <c r="AS232" s="432"/>
      <c r="AT232" s="432"/>
      <c r="AU232" s="432"/>
      <c r="AV232" s="432"/>
      <c r="AW232" s="432"/>
      <c r="AX232" s="432"/>
      <c r="AY232" s="432"/>
      <c r="AZ232" s="432"/>
      <c r="BA232" s="432"/>
    </row>
    <row r="233" spans="1:53">
      <c r="A233" s="452"/>
      <c r="B233" s="452"/>
      <c r="C233" s="452"/>
      <c r="D233" s="452"/>
      <c r="E233" s="452"/>
      <c r="F233" s="452"/>
      <c r="G233" s="452"/>
      <c r="H233" s="452"/>
      <c r="I233" s="452"/>
      <c r="J233" s="452"/>
      <c r="K233" s="452"/>
      <c r="L233" s="452"/>
      <c r="M233" s="452"/>
      <c r="N233" s="452"/>
      <c r="O233" s="452"/>
      <c r="P233" s="452"/>
      <c r="Q233" s="432"/>
      <c r="R233" s="432"/>
      <c r="S233" s="432"/>
      <c r="T233" s="432"/>
      <c r="U233" s="432"/>
      <c r="V233" s="432"/>
      <c r="W233" s="432"/>
      <c r="X233" s="432"/>
      <c r="Y233" s="432"/>
      <c r="Z233" s="432"/>
      <c r="AA233" s="432"/>
      <c r="AB233" s="432"/>
      <c r="AC233" s="432"/>
      <c r="AD233" s="432"/>
      <c r="AE233" s="432"/>
      <c r="AF233" s="432"/>
      <c r="AG233" s="432"/>
      <c r="AH233" s="432"/>
      <c r="AI233" s="432"/>
      <c r="AJ233" s="432"/>
      <c r="AK233" s="432"/>
      <c r="AL233" s="432"/>
      <c r="AM233" s="432"/>
      <c r="AN233" s="432"/>
      <c r="AO233" s="432"/>
      <c r="AP233" s="432"/>
      <c r="AQ233" s="432"/>
      <c r="AR233" s="432"/>
      <c r="AS233" s="432"/>
      <c r="AT233" s="432"/>
      <c r="AU233" s="432"/>
      <c r="AV233" s="432"/>
      <c r="AW233" s="432"/>
      <c r="AX233" s="432"/>
      <c r="AY233" s="432"/>
      <c r="AZ233" s="432"/>
      <c r="BA233" s="432"/>
    </row>
    <row r="234" spans="1:53">
      <c r="A234" s="452"/>
      <c r="B234" s="452"/>
      <c r="C234" s="452"/>
      <c r="D234" s="452"/>
      <c r="E234" s="452"/>
      <c r="F234" s="452"/>
      <c r="G234" s="452"/>
      <c r="H234" s="452"/>
      <c r="I234" s="452"/>
      <c r="J234" s="452"/>
      <c r="K234" s="452"/>
      <c r="L234" s="452"/>
      <c r="M234" s="452"/>
      <c r="N234" s="452"/>
      <c r="O234" s="452"/>
      <c r="P234" s="452"/>
      <c r="Q234" s="432"/>
      <c r="R234" s="432"/>
      <c r="S234" s="432"/>
      <c r="T234" s="432"/>
      <c r="U234" s="432"/>
      <c r="V234" s="432"/>
      <c r="W234" s="432"/>
      <c r="X234" s="432"/>
      <c r="Y234" s="432"/>
      <c r="Z234" s="432"/>
      <c r="AA234" s="432"/>
      <c r="AB234" s="432"/>
      <c r="AC234" s="432"/>
      <c r="AD234" s="432"/>
      <c r="AE234" s="432"/>
      <c r="AF234" s="432"/>
      <c r="AG234" s="432"/>
      <c r="AH234" s="432"/>
      <c r="AI234" s="432"/>
      <c r="AJ234" s="432"/>
      <c r="AK234" s="432"/>
      <c r="AL234" s="432"/>
      <c r="AM234" s="432"/>
      <c r="AN234" s="432"/>
      <c r="AO234" s="432"/>
      <c r="AP234" s="432"/>
      <c r="AQ234" s="432"/>
      <c r="AR234" s="432"/>
      <c r="AS234" s="432"/>
      <c r="AT234" s="432"/>
      <c r="AU234" s="432"/>
      <c r="AV234" s="432"/>
      <c r="AW234" s="432"/>
      <c r="AX234" s="432"/>
      <c r="AY234" s="432"/>
      <c r="AZ234" s="432"/>
      <c r="BA234" s="432"/>
    </row>
    <row r="235" spans="1:53">
      <c r="A235" s="452"/>
      <c r="B235" s="452"/>
      <c r="C235" s="452"/>
      <c r="D235" s="452"/>
      <c r="E235" s="452"/>
      <c r="F235" s="452"/>
      <c r="G235" s="452"/>
      <c r="H235" s="452"/>
      <c r="I235" s="452"/>
      <c r="J235" s="452"/>
      <c r="K235" s="452"/>
      <c r="L235" s="452"/>
      <c r="M235" s="452"/>
      <c r="N235" s="452"/>
      <c r="O235" s="452"/>
      <c r="P235" s="452"/>
      <c r="Q235" s="432"/>
      <c r="R235" s="432"/>
      <c r="S235" s="432"/>
      <c r="T235" s="432"/>
      <c r="U235" s="432"/>
      <c r="V235" s="432"/>
      <c r="W235" s="432"/>
      <c r="X235" s="432"/>
      <c r="Y235" s="432"/>
      <c r="Z235" s="432"/>
      <c r="AA235" s="432"/>
      <c r="AB235" s="432"/>
      <c r="AC235" s="432"/>
      <c r="AD235" s="432"/>
      <c r="AE235" s="432"/>
      <c r="AF235" s="432"/>
      <c r="AG235" s="432"/>
      <c r="AH235" s="432"/>
      <c r="AI235" s="432"/>
      <c r="AJ235" s="432"/>
      <c r="AK235" s="432"/>
      <c r="AL235" s="432"/>
      <c r="AM235" s="432"/>
      <c r="AN235" s="432"/>
      <c r="AO235" s="432"/>
      <c r="AP235" s="432"/>
      <c r="AQ235" s="432"/>
      <c r="AR235" s="432"/>
      <c r="AS235" s="432"/>
      <c r="AT235" s="432"/>
      <c r="AU235" s="432"/>
      <c r="AV235" s="432"/>
      <c r="AW235" s="432"/>
      <c r="AX235" s="432"/>
      <c r="AY235" s="432"/>
      <c r="AZ235" s="432"/>
      <c r="BA235" s="432"/>
    </row>
    <row r="236" spans="1:53">
      <c r="A236" s="452"/>
      <c r="B236" s="452"/>
      <c r="C236" s="452"/>
      <c r="D236" s="452"/>
      <c r="E236" s="452"/>
      <c r="F236" s="452"/>
      <c r="G236" s="452"/>
      <c r="H236" s="452"/>
      <c r="I236" s="452"/>
      <c r="J236" s="452"/>
      <c r="K236" s="452"/>
      <c r="L236" s="452"/>
      <c r="M236" s="452"/>
      <c r="N236" s="452"/>
      <c r="O236" s="452"/>
      <c r="P236" s="452"/>
      <c r="Q236" s="432"/>
      <c r="R236" s="432"/>
      <c r="S236" s="432"/>
      <c r="T236" s="432"/>
      <c r="U236" s="432"/>
      <c r="V236" s="432"/>
      <c r="W236" s="432"/>
      <c r="X236" s="432"/>
      <c r="Y236" s="432"/>
      <c r="Z236" s="432"/>
      <c r="AA236" s="432"/>
      <c r="AB236" s="432"/>
      <c r="AC236" s="432"/>
      <c r="AD236" s="432"/>
      <c r="AE236" s="432"/>
      <c r="AF236" s="432"/>
      <c r="AG236" s="432"/>
      <c r="AH236" s="432"/>
      <c r="AI236" s="432"/>
      <c r="AJ236" s="432"/>
      <c r="AK236" s="432"/>
      <c r="AL236" s="432"/>
      <c r="AM236" s="432"/>
      <c r="AN236" s="432"/>
      <c r="AO236" s="432"/>
      <c r="AP236" s="432"/>
      <c r="AQ236" s="432"/>
      <c r="AR236" s="432"/>
      <c r="AS236" s="432"/>
      <c r="AT236" s="432"/>
      <c r="AU236" s="432"/>
      <c r="AV236" s="432"/>
      <c r="AW236" s="432"/>
      <c r="AX236" s="432"/>
      <c r="AY236" s="432"/>
      <c r="AZ236" s="432"/>
      <c r="BA236" s="432"/>
    </row>
    <row r="237" spans="1:53">
      <c r="A237" s="452"/>
      <c r="B237" s="452"/>
      <c r="C237" s="452"/>
      <c r="D237" s="452"/>
      <c r="E237" s="452"/>
      <c r="F237" s="452"/>
      <c r="G237" s="452"/>
      <c r="H237" s="452"/>
      <c r="I237" s="452"/>
      <c r="J237" s="452"/>
      <c r="K237" s="452"/>
      <c r="L237" s="452"/>
      <c r="M237" s="452"/>
      <c r="N237" s="452"/>
      <c r="O237" s="452"/>
      <c r="P237" s="452"/>
      <c r="Q237" s="432"/>
      <c r="R237" s="432"/>
      <c r="S237" s="432"/>
      <c r="T237" s="432"/>
      <c r="U237" s="432"/>
      <c r="V237" s="432"/>
      <c r="W237" s="432"/>
      <c r="X237" s="432"/>
      <c r="Y237" s="432"/>
      <c r="Z237" s="432"/>
      <c r="AA237" s="432"/>
      <c r="AB237" s="432"/>
      <c r="AC237" s="432"/>
      <c r="AD237" s="432"/>
      <c r="AE237" s="432"/>
      <c r="AF237" s="432"/>
      <c r="AG237" s="432"/>
      <c r="AH237" s="432"/>
      <c r="AI237" s="432"/>
      <c r="AJ237" s="432"/>
      <c r="AK237" s="432"/>
      <c r="AL237" s="432"/>
      <c r="AM237" s="432"/>
      <c r="AN237" s="432"/>
      <c r="AO237" s="432"/>
      <c r="AP237" s="432"/>
      <c r="AQ237" s="432"/>
      <c r="AR237" s="432"/>
      <c r="AS237" s="432"/>
      <c r="AT237" s="432"/>
      <c r="AU237" s="432"/>
      <c r="AV237" s="432"/>
      <c r="AW237" s="432"/>
      <c r="AX237" s="432"/>
      <c r="AY237" s="432"/>
      <c r="AZ237" s="432"/>
      <c r="BA237" s="432"/>
    </row>
    <row r="238" spans="1:53">
      <c r="A238" s="452"/>
      <c r="B238" s="452"/>
      <c r="C238" s="452"/>
      <c r="D238" s="452"/>
      <c r="E238" s="452"/>
      <c r="F238" s="452"/>
      <c r="G238" s="452"/>
      <c r="H238" s="452"/>
      <c r="I238" s="452"/>
      <c r="J238" s="452"/>
      <c r="K238" s="452"/>
      <c r="L238" s="452"/>
      <c r="M238" s="452"/>
      <c r="N238" s="452"/>
      <c r="O238" s="452"/>
      <c r="P238" s="452"/>
      <c r="Q238" s="432"/>
      <c r="R238" s="432"/>
      <c r="S238" s="432"/>
      <c r="T238" s="432"/>
      <c r="U238" s="432"/>
      <c r="V238" s="432"/>
      <c r="W238" s="432"/>
      <c r="X238" s="432"/>
      <c r="Y238" s="432"/>
      <c r="Z238" s="432"/>
      <c r="AA238" s="432"/>
      <c r="AB238" s="432"/>
      <c r="AC238" s="432"/>
      <c r="AD238" s="432"/>
      <c r="AE238" s="432"/>
      <c r="AF238" s="432"/>
      <c r="AG238" s="432"/>
      <c r="AH238" s="432"/>
      <c r="AI238" s="432"/>
      <c r="AJ238" s="432"/>
      <c r="AK238" s="432"/>
      <c r="AL238" s="432"/>
      <c r="AM238" s="432"/>
      <c r="AN238" s="432"/>
      <c r="AO238" s="432"/>
      <c r="AP238" s="432"/>
      <c r="AQ238" s="432"/>
      <c r="AR238" s="432"/>
      <c r="AS238" s="432"/>
      <c r="AT238" s="432"/>
      <c r="AU238" s="432"/>
      <c r="AV238" s="432"/>
      <c r="AW238" s="432"/>
      <c r="AX238" s="432"/>
      <c r="AY238" s="432"/>
      <c r="AZ238" s="432"/>
      <c r="BA238" s="432"/>
    </row>
    <row r="239" spans="1:53">
      <c r="A239" s="452"/>
      <c r="B239" s="452"/>
      <c r="C239" s="452"/>
      <c r="D239" s="452"/>
      <c r="E239" s="452"/>
      <c r="F239" s="452"/>
      <c r="G239" s="452"/>
      <c r="H239" s="452"/>
      <c r="I239" s="452"/>
      <c r="J239" s="452"/>
      <c r="K239" s="452"/>
      <c r="L239" s="452"/>
      <c r="M239" s="452"/>
      <c r="N239" s="452"/>
      <c r="O239" s="452"/>
      <c r="P239" s="452"/>
      <c r="Q239" s="432"/>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2"/>
      <c r="AY239" s="432"/>
      <c r="AZ239" s="432"/>
      <c r="BA239" s="432"/>
    </row>
    <row r="240" spans="1:53">
      <c r="A240" s="452"/>
      <c r="B240" s="452"/>
      <c r="C240" s="452"/>
      <c r="D240" s="452"/>
      <c r="E240" s="452"/>
      <c r="F240" s="452"/>
      <c r="G240" s="452"/>
      <c r="H240" s="452"/>
      <c r="I240" s="452"/>
      <c r="J240" s="452"/>
      <c r="K240" s="452"/>
      <c r="L240" s="452"/>
      <c r="M240" s="452"/>
      <c r="N240" s="452"/>
      <c r="O240" s="452"/>
      <c r="P240" s="452"/>
      <c r="Q240" s="432"/>
      <c r="R240" s="432"/>
      <c r="S240" s="432"/>
      <c r="T240" s="432"/>
      <c r="U240" s="432"/>
      <c r="V240" s="432"/>
      <c r="W240" s="432"/>
      <c r="X240" s="432"/>
      <c r="Y240" s="432"/>
      <c r="Z240" s="432"/>
      <c r="AA240" s="432"/>
      <c r="AB240" s="432"/>
      <c r="AC240" s="432"/>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2"/>
      <c r="AY240" s="432"/>
      <c r="AZ240" s="432"/>
      <c r="BA240" s="432"/>
    </row>
    <row r="241" spans="1:53">
      <c r="A241" s="452"/>
      <c r="B241" s="452"/>
      <c r="C241" s="452"/>
      <c r="D241" s="452"/>
      <c r="E241" s="452"/>
      <c r="F241" s="452"/>
      <c r="G241" s="452"/>
      <c r="H241" s="452"/>
      <c r="I241" s="452"/>
      <c r="J241" s="452"/>
      <c r="K241" s="452"/>
      <c r="L241" s="452"/>
      <c r="M241" s="452"/>
      <c r="N241" s="452"/>
      <c r="O241" s="452"/>
      <c r="P241" s="452"/>
      <c r="Q241" s="432"/>
      <c r="R241" s="432"/>
      <c r="S241" s="432"/>
      <c r="T241" s="432"/>
      <c r="U241" s="432"/>
      <c r="V241" s="432"/>
      <c r="W241" s="432"/>
      <c r="X241" s="432"/>
      <c r="Y241" s="432"/>
      <c r="Z241" s="432"/>
      <c r="AA241" s="432"/>
      <c r="AB241" s="432"/>
      <c r="AC241" s="432"/>
      <c r="AD241" s="432"/>
      <c r="AE241" s="432"/>
      <c r="AF241" s="432"/>
      <c r="AG241" s="432"/>
      <c r="AH241" s="432"/>
      <c r="AI241" s="432"/>
      <c r="AJ241" s="432"/>
      <c r="AK241" s="432"/>
      <c r="AL241" s="432"/>
      <c r="AM241" s="432"/>
      <c r="AN241" s="432"/>
      <c r="AO241" s="432"/>
      <c r="AP241" s="432"/>
      <c r="AQ241" s="432"/>
      <c r="AR241" s="432"/>
      <c r="AS241" s="432"/>
      <c r="AT241" s="432"/>
      <c r="AU241" s="432"/>
      <c r="AV241" s="432"/>
      <c r="AW241" s="432"/>
      <c r="AX241" s="432"/>
      <c r="AY241" s="432"/>
      <c r="AZ241" s="432"/>
      <c r="BA241" s="432"/>
    </row>
    <row r="242" spans="1:53">
      <c r="A242" s="452"/>
      <c r="B242" s="452"/>
      <c r="C242" s="452"/>
      <c r="D242" s="452"/>
      <c r="E242" s="452"/>
      <c r="F242" s="452"/>
      <c r="G242" s="452"/>
      <c r="H242" s="452"/>
      <c r="I242" s="452"/>
      <c r="J242" s="452"/>
      <c r="K242" s="452"/>
      <c r="L242" s="452"/>
      <c r="M242" s="452"/>
      <c r="N242" s="452"/>
      <c r="O242" s="452"/>
      <c r="P242" s="452"/>
      <c r="Q242" s="432"/>
      <c r="R242" s="432"/>
      <c r="S242" s="432"/>
      <c r="T242" s="432"/>
      <c r="U242" s="432"/>
      <c r="V242" s="432"/>
      <c r="W242" s="432"/>
      <c r="X242" s="432"/>
      <c r="Y242" s="432"/>
      <c r="Z242" s="432"/>
      <c r="AA242" s="432"/>
      <c r="AB242" s="432"/>
      <c r="AC242" s="432"/>
      <c r="AD242" s="432"/>
      <c r="AE242" s="432"/>
      <c r="AF242" s="432"/>
      <c r="AG242" s="432"/>
      <c r="AH242" s="432"/>
      <c r="AI242" s="432"/>
      <c r="AJ242" s="432"/>
      <c r="AK242" s="432"/>
      <c r="AL242" s="432"/>
      <c r="AM242" s="432"/>
      <c r="AN242" s="432"/>
      <c r="AO242" s="432"/>
      <c r="AP242" s="432"/>
      <c r="AQ242" s="432"/>
      <c r="AR242" s="432"/>
      <c r="AS242" s="432"/>
      <c r="AT242" s="432"/>
      <c r="AU242" s="432"/>
      <c r="AV242" s="432"/>
      <c r="AW242" s="432"/>
      <c r="AX242" s="432"/>
      <c r="AY242" s="432"/>
      <c r="AZ242" s="432"/>
      <c r="BA242" s="432"/>
    </row>
    <row r="243" spans="1:53">
      <c r="A243" s="452"/>
      <c r="B243" s="452"/>
      <c r="C243" s="452"/>
      <c r="D243" s="452"/>
      <c r="E243" s="452"/>
      <c r="F243" s="452"/>
      <c r="G243" s="452"/>
      <c r="H243" s="452"/>
      <c r="I243" s="452"/>
      <c r="J243" s="452"/>
      <c r="K243" s="452"/>
      <c r="L243" s="452"/>
      <c r="M243" s="452"/>
      <c r="N243" s="452"/>
      <c r="O243" s="452"/>
      <c r="P243" s="452"/>
      <c r="Q243" s="432"/>
      <c r="R243" s="432"/>
      <c r="S243" s="432"/>
      <c r="T243" s="432"/>
      <c r="U243" s="432"/>
      <c r="V243" s="432"/>
      <c r="W243" s="432"/>
      <c r="X243" s="432"/>
      <c r="Y243" s="432"/>
      <c r="Z243" s="432"/>
      <c r="AA243" s="432"/>
      <c r="AB243" s="432"/>
      <c r="AC243" s="432"/>
      <c r="AD243" s="432"/>
      <c r="AE243" s="432"/>
      <c r="AF243" s="432"/>
      <c r="AG243" s="432"/>
      <c r="AH243" s="432"/>
      <c r="AI243" s="432"/>
      <c r="AJ243" s="432"/>
      <c r="AK243" s="432"/>
      <c r="AL243" s="432"/>
      <c r="AM243" s="432"/>
      <c r="AN243" s="432"/>
      <c r="AO243" s="432"/>
      <c r="AP243" s="432"/>
      <c r="AQ243" s="432"/>
      <c r="AR243" s="432"/>
      <c r="AS243" s="432"/>
      <c r="AT243" s="432"/>
      <c r="AU243" s="432"/>
      <c r="AV243" s="432"/>
      <c r="AW243" s="432"/>
      <c r="AX243" s="432"/>
      <c r="AY243" s="432"/>
      <c r="AZ243" s="432"/>
      <c r="BA243" s="432"/>
    </row>
    <row r="244" spans="1:53">
      <c r="A244" s="452"/>
      <c r="B244" s="452"/>
      <c r="C244" s="452"/>
      <c r="D244" s="452"/>
      <c r="E244" s="452"/>
      <c r="F244" s="452"/>
      <c r="G244" s="452"/>
      <c r="H244" s="452"/>
      <c r="I244" s="452"/>
      <c r="J244" s="452"/>
      <c r="K244" s="452"/>
      <c r="L244" s="452"/>
      <c r="M244" s="452"/>
      <c r="N244" s="452"/>
      <c r="O244" s="452"/>
      <c r="P244" s="452"/>
      <c r="Q244" s="432"/>
      <c r="R244" s="432"/>
      <c r="S244" s="432"/>
      <c r="T244" s="432"/>
      <c r="U244" s="432"/>
      <c r="V244" s="432"/>
      <c r="W244" s="432"/>
      <c r="X244" s="432"/>
      <c r="Y244" s="432"/>
      <c r="Z244" s="432"/>
      <c r="AA244" s="432"/>
      <c r="AB244" s="432"/>
      <c r="AC244" s="432"/>
      <c r="AD244" s="432"/>
      <c r="AE244" s="432"/>
      <c r="AF244" s="432"/>
      <c r="AG244" s="432"/>
      <c r="AH244" s="432"/>
      <c r="AI244" s="432"/>
      <c r="AJ244" s="432"/>
      <c r="AK244" s="432"/>
      <c r="AL244" s="432"/>
      <c r="AM244" s="432"/>
      <c r="AN244" s="432"/>
      <c r="AO244" s="432"/>
      <c r="AP244" s="432"/>
      <c r="AQ244" s="432"/>
      <c r="AR244" s="432"/>
      <c r="AS244" s="432"/>
      <c r="AT244" s="432"/>
      <c r="AU244" s="432"/>
      <c r="AV244" s="432"/>
      <c r="AW244" s="432"/>
      <c r="AX244" s="432"/>
      <c r="AY244" s="432"/>
      <c r="AZ244" s="432"/>
      <c r="BA244" s="432"/>
    </row>
    <row r="245" spans="1:53">
      <c r="A245" s="452"/>
      <c r="B245" s="452"/>
      <c r="C245" s="452"/>
      <c r="D245" s="452"/>
      <c r="E245" s="452"/>
      <c r="F245" s="452"/>
      <c r="G245" s="452"/>
      <c r="H245" s="452"/>
      <c r="I245" s="452"/>
      <c r="J245" s="452"/>
      <c r="K245" s="452"/>
      <c r="L245" s="452"/>
      <c r="M245" s="452"/>
      <c r="N245" s="452"/>
      <c r="O245" s="452"/>
      <c r="P245" s="452"/>
      <c r="Q245" s="432"/>
      <c r="R245" s="432"/>
      <c r="S245" s="432"/>
      <c r="T245" s="432"/>
      <c r="U245" s="432"/>
      <c r="V245" s="432"/>
      <c r="W245" s="432"/>
      <c r="X245" s="432"/>
      <c r="Y245" s="432"/>
      <c r="Z245" s="432"/>
      <c r="AA245" s="432"/>
      <c r="AB245" s="432"/>
      <c r="AC245" s="432"/>
      <c r="AD245" s="432"/>
      <c r="AE245" s="432"/>
      <c r="AF245" s="432"/>
      <c r="AG245" s="432"/>
      <c r="AH245" s="432"/>
      <c r="AI245" s="432"/>
      <c r="AJ245" s="432"/>
      <c r="AK245" s="432"/>
      <c r="AL245" s="432"/>
      <c r="AM245" s="432"/>
      <c r="AN245" s="432"/>
      <c r="AO245" s="432"/>
      <c r="AP245" s="432"/>
      <c r="AQ245" s="432"/>
      <c r="AR245" s="432"/>
      <c r="AS245" s="432"/>
      <c r="AT245" s="432"/>
      <c r="AU245" s="432"/>
      <c r="AV245" s="432"/>
      <c r="AW245" s="432"/>
      <c r="AX245" s="432"/>
      <c r="AY245" s="432"/>
      <c r="AZ245" s="432"/>
      <c r="BA245" s="432"/>
    </row>
    <row r="246" spans="1:53">
      <c r="A246" s="452"/>
      <c r="B246" s="452"/>
      <c r="C246" s="452"/>
      <c r="D246" s="452"/>
      <c r="E246" s="452"/>
      <c r="F246" s="452"/>
      <c r="G246" s="452"/>
      <c r="H246" s="452"/>
      <c r="I246" s="452"/>
      <c r="J246" s="452"/>
      <c r="K246" s="452"/>
      <c r="L246" s="452"/>
      <c r="M246" s="452"/>
      <c r="N246" s="452"/>
      <c r="O246" s="452"/>
      <c r="P246" s="452"/>
      <c r="Q246" s="432"/>
      <c r="R246" s="432"/>
      <c r="S246" s="432"/>
      <c r="T246" s="432"/>
      <c r="U246" s="432"/>
      <c r="V246" s="432"/>
      <c r="W246" s="432"/>
      <c r="X246" s="432"/>
      <c r="Y246" s="432"/>
      <c r="Z246" s="432"/>
      <c r="AA246" s="432"/>
      <c r="AB246" s="432"/>
      <c r="AC246" s="432"/>
      <c r="AD246" s="432"/>
      <c r="AE246" s="432"/>
      <c r="AF246" s="432"/>
      <c r="AG246" s="432"/>
      <c r="AH246" s="432"/>
      <c r="AI246" s="432"/>
      <c r="AJ246" s="432"/>
      <c r="AK246" s="432"/>
      <c r="AL246" s="432"/>
      <c r="AM246" s="432"/>
      <c r="AN246" s="432"/>
      <c r="AO246" s="432"/>
      <c r="AP246" s="432"/>
      <c r="AQ246" s="432"/>
      <c r="AR246" s="432"/>
      <c r="AS246" s="432"/>
      <c r="AT246" s="432"/>
      <c r="AU246" s="432"/>
      <c r="AV246" s="432"/>
      <c r="AW246" s="432"/>
      <c r="AX246" s="432"/>
      <c r="AY246" s="432"/>
      <c r="AZ246" s="432"/>
      <c r="BA246" s="432"/>
    </row>
    <row r="247" spans="1:53">
      <c r="A247" s="452"/>
      <c r="B247" s="452"/>
      <c r="C247" s="452"/>
      <c r="D247" s="452"/>
      <c r="E247" s="452"/>
      <c r="F247" s="452"/>
      <c r="G247" s="452"/>
      <c r="H247" s="452"/>
      <c r="I247" s="452"/>
      <c r="J247" s="452"/>
      <c r="K247" s="452"/>
      <c r="L247" s="452"/>
      <c r="M247" s="452"/>
      <c r="N247" s="452"/>
      <c r="O247" s="452"/>
      <c r="P247" s="452"/>
      <c r="Q247" s="432"/>
      <c r="R247" s="432"/>
      <c r="S247" s="432"/>
      <c r="T247" s="432"/>
      <c r="U247" s="432"/>
      <c r="V247" s="432"/>
      <c r="W247" s="432"/>
      <c r="X247" s="432"/>
      <c r="Y247" s="432"/>
      <c r="Z247" s="432"/>
      <c r="AA247" s="432"/>
      <c r="AB247" s="432"/>
      <c r="AC247" s="432"/>
      <c r="AD247" s="432"/>
      <c r="AE247" s="432"/>
      <c r="AF247" s="432"/>
      <c r="AG247" s="432"/>
      <c r="AH247" s="432"/>
      <c r="AI247" s="432"/>
      <c r="AJ247" s="432"/>
      <c r="AK247" s="432"/>
      <c r="AL247" s="432"/>
      <c r="AM247" s="432"/>
      <c r="AN247" s="432"/>
      <c r="AO247" s="432"/>
      <c r="AP247" s="432"/>
      <c r="AQ247" s="432"/>
      <c r="AR247" s="432"/>
      <c r="AS247" s="432"/>
      <c r="AT247" s="432"/>
      <c r="AU247" s="432"/>
      <c r="AV247" s="432"/>
      <c r="AW247" s="432"/>
      <c r="AX247" s="432"/>
      <c r="AY247" s="432"/>
      <c r="AZ247" s="432"/>
      <c r="BA247" s="432"/>
    </row>
    <row r="248" spans="1:53">
      <c r="A248" s="452"/>
      <c r="B248" s="452"/>
      <c r="C248" s="452"/>
      <c r="D248" s="452"/>
      <c r="E248" s="452"/>
      <c r="F248" s="452"/>
      <c r="G248" s="452"/>
      <c r="H248" s="452"/>
      <c r="I248" s="452"/>
      <c r="J248" s="452"/>
      <c r="K248" s="452"/>
      <c r="L248" s="452"/>
      <c r="M248" s="452"/>
      <c r="N248" s="452"/>
      <c r="O248" s="452"/>
      <c r="P248" s="452"/>
      <c r="Q248" s="432"/>
      <c r="R248" s="432"/>
      <c r="S248" s="432"/>
      <c r="T248" s="432"/>
      <c r="U248" s="432"/>
      <c r="V248" s="432"/>
      <c r="W248" s="432"/>
      <c r="X248" s="432"/>
      <c r="Y248" s="432"/>
      <c r="Z248" s="432"/>
      <c r="AA248" s="432"/>
      <c r="AB248" s="432"/>
      <c r="AC248" s="432"/>
      <c r="AD248" s="432"/>
      <c r="AE248" s="432"/>
      <c r="AF248" s="432"/>
      <c r="AG248" s="432"/>
      <c r="AH248" s="432"/>
      <c r="AI248" s="432"/>
      <c r="AJ248" s="432"/>
      <c r="AK248" s="432"/>
      <c r="AL248" s="432"/>
      <c r="AM248" s="432"/>
      <c r="AN248" s="432"/>
      <c r="AO248" s="432"/>
      <c r="AP248" s="432"/>
      <c r="AQ248" s="432"/>
      <c r="AR248" s="432"/>
      <c r="AS248" s="432"/>
      <c r="AT248" s="432"/>
      <c r="AU248" s="432"/>
      <c r="AV248" s="432"/>
      <c r="AW248" s="432"/>
      <c r="AX248" s="432"/>
      <c r="AY248" s="432"/>
      <c r="AZ248" s="432"/>
      <c r="BA248" s="432"/>
    </row>
    <row r="249" spans="1:53">
      <c r="A249" s="452"/>
      <c r="B249" s="452"/>
      <c r="C249" s="452"/>
      <c r="D249" s="452"/>
      <c r="E249" s="452"/>
      <c r="F249" s="452"/>
      <c r="G249" s="452"/>
      <c r="H249" s="452"/>
      <c r="I249" s="452"/>
      <c r="J249" s="452"/>
      <c r="K249" s="452"/>
      <c r="L249" s="452"/>
      <c r="M249" s="452"/>
      <c r="N249" s="452"/>
      <c r="O249" s="452"/>
      <c r="P249" s="45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2"/>
      <c r="AY249" s="432"/>
      <c r="AZ249" s="432"/>
      <c r="BA249" s="432"/>
    </row>
    <row r="250" spans="1:53">
      <c r="A250" s="452"/>
      <c r="B250" s="452"/>
      <c r="C250" s="452"/>
      <c r="D250" s="452"/>
      <c r="E250" s="452"/>
      <c r="F250" s="452"/>
      <c r="G250" s="452"/>
      <c r="H250" s="452"/>
      <c r="I250" s="452"/>
      <c r="J250" s="452"/>
      <c r="K250" s="452"/>
      <c r="L250" s="452"/>
      <c r="M250" s="452"/>
      <c r="N250" s="452"/>
      <c r="O250" s="452"/>
      <c r="P250" s="452"/>
      <c r="Q250" s="432"/>
      <c r="R250" s="432"/>
      <c r="S250" s="432"/>
      <c r="T250" s="432"/>
      <c r="U250" s="432"/>
      <c r="V250" s="432"/>
      <c r="W250" s="432"/>
      <c r="X250" s="432"/>
      <c r="Y250" s="432"/>
      <c r="Z250" s="432"/>
      <c r="AA250" s="432"/>
      <c r="AB250" s="432"/>
      <c r="AC250" s="432"/>
      <c r="AD250" s="432"/>
      <c r="AE250" s="432"/>
      <c r="AF250" s="432"/>
      <c r="AG250" s="432"/>
      <c r="AH250" s="432"/>
      <c r="AI250" s="432"/>
      <c r="AJ250" s="432"/>
      <c r="AK250" s="432"/>
      <c r="AL250" s="432"/>
      <c r="AM250" s="432"/>
      <c r="AN250" s="432"/>
      <c r="AO250" s="432"/>
      <c r="AP250" s="432"/>
      <c r="AQ250" s="432"/>
      <c r="AR250" s="432"/>
      <c r="AS250" s="432"/>
      <c r="AT250" s="432"/>
      <c r="AU250" s="432"/>
      <c r="AV250" s="432"/>
      <c r="AW250" s="432"/>
      <c r="AX250" s="432"/>
      <c r="AY250" s="432"/>
      <c r="AZ250" s="432"/>
      <c r="BA250" s="432"/>
    </row>
    <row r="251" spans="1:53">
      <c r="A251" s="452"/>
      <c r="B251" s="452"/>
      <c r="C251" s="452"/>
      <c r="D251" s="452"/>
      <c r="E251" s="452"/>
      <c r="F251" s="452"/>
      <c r="G251" s="452"/>
      <c r="H251" s="452"/>
      <c r="I251" s="452"/>
      <c r="J251" s="452"/>
      <c r="K251" s="452"/>
      <c r="L251" s="452"/>
      <c r="M251" s="452"/>
      <c r="N251" s="452"/>
      <c r="O251" s="452"/>
      <c r="P251" s="452"/>
      <c r="Q251" s="432"/>
      <c r="R251" s="432"/>
      <c r="S251" s="432"/>
      <c r="T251" s="432"/>
      <c r="U251" s="432"/>
      <c r="V251" s="432"/>
      <c r="W251" s="432"/>
      <c r="X251" s="432"/>
      <c r="Y251" s="432"/>
      <c r="Z251" s="432"/>
      <c r="AA251" s="432"/>
      <c r="AB251" s="432"/>
      <c r="AC251" s="432"/>
      <c r="AD251" s="432"/>
      <c r="AE251" s="432"/>
      <c r="AF251" s="432"/>
      <c r="AG251" s="432"/>
      <c r="AH251" s="432"/>
      <c r="AI251" s="432"/>
      <c r="AJ251" s="432"/>
      <c r="AK251" s="432"/>
      <c r="AL251" s="432"/>
      <c r="AM251" s="432"/>
      <c r="AN251" s="432"/>
      <c r="AO251" s="432"/>
      <c r="AP251" s="432"/>
      <c r="AQ251" s="432"/>
      <c r="AR251" s="432"/>
      <c r="AS251" s="432"/>
      <c r="AT251" s="432"/>
      <c r="AU251" s="432"/>
      <c r="AV251" s="432"/>
      <c r="AW251" s="432"/>
      <c r="AX251" s="432"/>
      <c r="AY251" s="432"/>
      <c r="AZ251" s="432"/>
      <c r="BA251" s="432"/>
    </row>
    <row r="252" spans="1:53">
      <c r="A252" s="452"/>
      <c r="B252" s="452"/>
      <c r="C252" s="452"/>
      <c r="D252" s="452"/>
      <c r="E252" s="452"/>
      <c r="F252" s="452"/>
      <c r="G252" s="452"/>
      <c r="H252" s="452"/>
      <c r="I252" s="452"/>
      <c r="J252" s="452"/>
      <c r="K252" s="452"/>
      <c r="L252" s="452"/>
      <c r="M252" s="452"/>
      <c r="N252" s="452"/>
      <c r="O252" s="452"/>
      <c r="P252" s="452"/>
      <c r="Q252" s="432"/>
      <c r="R252" s="432"/>
      <c r="S252" s="432"/>
      <c r="T252" s="432"/>
      <c r="U252" s="432"/>
      <c r="V252" s="432"/>
      <c r="W252" s="432"/>
      <c r="X252" s="432"/>
      <c r="Y252" s="432"/>
      <c r="Z252" s="432"/>
      <c r="AA252" s="432"/>
      <c r="AB252" s="432"/>
      <c r="AC252" s="432"/>
      <c r="AD252" s="432"/>
      <c r="AE252" s="432"/>
      <c r="AF252" s="432"/>
      <c r="AG252" s="432"/>
      <c r="AH252" s="432"/>
      <c r="AI252" s="432"/>
      <c r="AJ252" s="432"/>
      <c r="AK252" s="432"/>
      <c r="AL252" s="432"/>
      <c r="AM252" s="432"/>
      <c r="AN252" s="432"/>
      <c r="AO252" s="432"/>
      <c r="AP252" s="432"/>
      <c r="AQ252" s="432"/>
      <c r="AR252" s="432"/>
      <c r="AS252" s="432"/>
      <c r="AT252" s="432"/>
      <c r="AU252" s="432"/>
      <c r="AV252" s="432"/>
      <c r="AW252" s="432"/>
      <c r="AX252" s="432"/>
      <c r="AY252" s="432"/>
      <c r="AZ252" s="432"/>
      <c r="BA252" s="432"/>
    </row>
    <row r="253" spans="1:53">
      <c r="A253" s="452"/>
      <c r="B253" s="452"/>
      <c r="C253" s="452"/>
      <c r="D253" s="452"/>
      <c r="E253" s="452"/>
      <c r="F253" s="452"/>
      <c r="G253" s="452"/>
      <c r="H253" s="452"/>
      <c r="I253" s="452"/>
      <c r="J253" s="452"/>
      <c r="K253" s="452"/>
      <c r="L253" s="452"/>
      <c r="M253" s="452"/>
      <c r="N253" s="452"/>
      <c r="O253" s="452"/>
      <c r="P253" s="452"/>
      <c r="Q253" s="432"/>
      <c r="R253" s="432"/>
      <c r="S253" s="432"/>
      <c r="T253" s="432"/>
      <c r="U253" s="432"/>
      <c r="V253" s="432"/>
      <c r="W253" s="432"/>
      <c r="X253" s="432"/>
      <c r="Y253" s="432"/>
      <c r="Z253" s="432"/>
      <c r="AA253" s="432"/>
      <c r="AB253" s="432"/>
      <c r="AC253" s="432"/>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2"/>
      <c r="AY253" s="432"/>
      <c r="AZ253" s="432"/>
      <c r="BA253" s="432"/>
    </row>
    <row r="254" spans="1:53">
      <c r="A254" s="452"/>
      <c r="B254" s="452"/>
      <c r="C254" s="452"/>
      <c r="D254" s="452"/>
      <c r="E254" s="452"/>
      <c r="F254" s="452"/>
      <c r="G254" s="452"/>
      <c r="H254" s="452"/>
      <c r="I254" s="452"/>
      <c r="J254" s="452"/>
      <c r="K254" s="452"/>
      <c r="L254" s="452"/>
      <c r="M254" s="452"/>
      <c r="N254" s="452"/>
      <c r="O254" s="452"/>
      <c r="P254" s="452"/>
      <c r="Q254" s="432"/>
      <c r="R254" s="432"/>
      <c r="S254" s="432"/>
      <c r="T254" s="432"/>
      <c r="U254" s="432"/>
      <c r="V254" s="432"/>
      <c r="W254" s="432"/>
      <c r="X254" s="432"/>
      <c r="Y254" s="432"/>
      <c r="Z254" s="432"/>
      <c r="AA254" s="432"/>
      <c r="AB254" s="432"/>
      <c r="AC254" s="432"/>
      <c r="AD254" s="432"/>
      <c r="AE254" s="432"/>
      <c r="AF254" s="432"/>
      <c r="AG254" s="432"/>
      <c r="AH254" s="432"/>
      <c r="AI254" s="432"/>
      <c r="AJ254" s="432"/>
      <c r="AK254" s="432"/>
      <c r="AL254" s="432"/>
      <c r="AM254" s="432"/>
      <c r="AN254" s="432"/>
      <c r="AO254" s="432"/>
      <c r="AP254" s="432"/>
      <c r="AQ254" s="432"/>
      <c r="AR254" s="432"/>
      <c r="AS254" s="432"/>
      <c r="AT254" s="432"/>
      <c r="AU254" s="432"/>
      <c r="AV254" s="432"/>
      <c r="AW254" s="432"/>
      <c r="AX254" s="432"/>
      <c r="AY254" s="432"/>
      <c r="AZ254" s="432"/>
      <c r="BA254" s="432"/>
    </row>
    <row r="255" spans="1:53">
      <c r="A255" s="452"/>
      <c r="B255" s="452"/>
      <c r="C255" s="452"/>
      <c r="D255" s="452"/>
      <c r="E255" s="452"/>
      <c r="F255" s="452"/>
      <c r="G255" s="452"/>
      <c r="H255" s="452"/>
      <c r="I255" s="452"/>
      <c r="J255" s="452"/>
      <c r="K255" s="452"/>
      <c r="L255" s="452"/>
      <c r="M255" s="452"/>
      <c r="N255" s="452"/>
      <c r="O255" s="452"/>
      <c r="P255" s="452"/>
      <c r="Q255" s="432"/>
      <c r="R255" s="432"/>
      <c r="S255" s="432"/>
      <c r="T255" s="432"/>
      <c r="U255" s="432"/>
      <c r="V255" s="432"/>
      <c r="W255" s="432"/>
      <c r="X255" s="432"/>
      <c r="Y255" s="432"/>
      <c r="Z255" s="432"/>
      <c r="AA255" s="432"/>
      <c r="AB255" s="432"/>
      <c r="AC255" s="432"/>
      <c r="AD255" s="432"/>
      <c r="AE255" s="432"/>
      <c r="AF255" s="432"/>
      <c r="AG255" s="432"/>
      <c r="AH255" s="432"/>
      <c r="AI255" s="432"/>
      <c r="AJ255" s="432"/>
      <c r="AK255" s="432"/>
      <c r="AL255" s="432"/>
      <c r="AM255" s="432"/>
      <c r="AN255" s="432"/>
      <c r="AO255" s="432"/>
      <c r="AP255" s="432"/>
      <c r="AQ255" s="432"/>
      <c r="AR255" s="432"/>
      <c r="AS255" s="432"/>
      <c r="AT255" s="432"/>
      <c r="AU255" s="432"/>
      <c r="AV255" s="432"/>
      <c r="AW255" s="432"/>
      <c r="AX255" s="432"/>
      <c r="AY255" s="432"/>
      <c r="AZ255" s="432"/>
      <c r="BA255" s="432"/>
    </row>
    <row r="256" spans="1:53">
      <c r="A256" s="452"/>
      <c r="B256" s="452"/>
      <c r="C256" s="452"/>
      <c r="D256" s="452"/>
      <c r="E256" s="452"/>
      <c r="F256" s="452"/>
      <c r="G256" s="452"/>
      <c r="H256" s="452"/>
      <c r="I256" s="452"/>
      <c r="J256" s="452"/>
      <c r="K256" s="452"/>
      <c r="L256" s="452"/>
      <c r="M256" s="452"/>
      <c r="N256" s="452"/>
      <c r="O256" s="452"/>
      <c r="P256" s="452"/>
      <c r="Q256" s="432"/>
      <c r="R256" s="432"/>
      <c r="S256" s="432"/>
      <c r="T256" s="432"/>
      <c r="U256" s="432"/>
      <c r="V256" s="432"/>
      <c r="W256" s="432"/>
      <c r="X256" s="432"/>
      <c r="Y256" s="432"/>
      <c r="Z256" s="432"/>
      <c r="AA256" s="432"/>
      <c r="AB256" s="432"/>
      <c r="AC256" s="432"/>
      <c r="AD256" s="432"/>
      <c r="AE256" s="432"/>
      <c r="AF256" s="432"/>
      <c r="AG256" s="432"/>
      <c r="AH256" s="432"/>
      <c r="AI256" s="432"/>
      <c r="AJ256" s="432"/>
      <c r="AK256" s="432"/>
      <c r="AL256" s="432"/>
      <c r="AM256" s="432"/>
      <c r="AN256" s="432"/>
      <c r="AO256" s="432"/>
      <c r="AP256" s="432"/>
      <c r="AQ256" s="432"/>
      <c r="AR256" s="432"/>
      <c r="AS256" s="432"/>
      <c r="AT256" s="432"/>
      <c r="AU256" s="432"/>
      <c r="AV256" s="432"/>
      <c r="AW256" s="432"/>
      <c r="AX256" s="432"/>
      <c r="AY256" s="432"/>
      <c r="AZ256" s="432"/>
      <c r="BA256" s="432"/>
    </row>
    <row r="257" spans="1:53">
      <c r="A257" s="452"/>
      <c r="B257" s="452"/>
      <c r="C257" s="452"/>
      <c r="D257" s="452"/>
      <c r="E257" s="452"/>
      <c r="F257" s="452"/>
      <c r="G257" s="452"/>
      <c r="H257" s="452"/>
      <c r="I257" s="452"/>
      <c r="J257" s="452"/>
      <c r="K257" s="452"/>
      <c r="L257" s="452"/>
      <c r="M257" s="452"/>
      <c r="N257" s="452"/>
      <c r="O257" s="452"/>
      <c r="P257" s="452"/>
      <c r="Q257" s="432"/>
      <c r="R257" s="432"/>
      <c r="S257" s="432"/>
      <c r="T257" s="432"/>
      <c r="U257" s="432"/>
      <c r="V257" s="432"/>
      <c r="W257" s="432"/>
      <c r="X257" s="432"/>
      <c r="Y257" s="432"/>
      <c r="Z257" s="432"/>
      <c r="AA257" s="432"/>
      <c r="AB257" s="432"/>
      <c r="AC257" s="432"/>
      <c r="AD257" s="432"/>
      <c r="AE257" s="432"/>
      <c r="AF257" s="432"/>
      <c r="AG257" s="432"/>
      <c r="AH257" s="432"/>
      <c r="AI257" s="432"/>
      <c r="AJ257" s="432"/>
      <c r="AK257" s="432"/>
      <c r="AL257" s="432"/>
      <c r="AM257" s="432"/>
      <c r="AN257" s="432"/>
      <c r="AO257" s="432"/>
      <c r="AP257" s="432"/>
      <c r="AQ257" s="432"/>
      <c r="AR257" s="432"/>
      <c r="AS257" s="432"/>
      <c r="AT257" s="432"/>
      <c r="AU257" s="432"/>
      <c r="AV257" s="432"/>
      <c r="AW257" s="432"/>
      <c r="AX257" s="432"/>
      <c r="AY257" s="432"/>
      <c r="AZ257" s="432"/>
      <c r="BA257" s="432"/>
    </row>
    <row r="258" spans="1:53">
      <c r="A258" s="452"/>
      <c r="B258" s="452"/>
      <c r="C258" s="452"/>
      <c r="D258" s="452"/>
      <c r="E258" s="452"/>
      <c r="F258" s="452"/>
      <c r="G258" s="452"/>
      <c r="H258" s="452"/>
      <c r="I258" s="452"/>
      <c r="J258" s="452"/>
      <c r="K258" s="452"/>
      <c r="L258" s="452"/>
      <c r="M258" s="452"/>
      <c r="N258" s="452"/>
      <c r="O258" s="452"/>
      <c r="P258" s="452"/>
      <c r="Q258" s="432"/>
      <c r="R258" s="432"/>
      <c r="S258" s="432"/>
      <c r="T258" s="432"/>
      <c r="U258" s="432"/>
      <c r="V258" s="432"/>
      <c r="W258" s="432"/>
      <c r="X258" s="432"/>
      <c r="Y258" s="432"/>
      <c r="Z258" s="432"/>
      <c r="AA258" s="432"/>
      <c r="AB258" s="432"/>
      <c r="AC258" s="432"/>
      <c r="AD258" s="432"/>
      <c r="AE258" s="432"/>
      <c r="AF258" s="432"/>
      <c r="AG258" s="432"/>
      <c r="AH258" s="432"/>
      <c r="AI258" s="432"/>
      <c r="AJ258" s="432"/>
      <c r="AK258" s="432"/>
      <c r="AL258" s="432"/>
      <c r="AM258" s="432"/>
      <c r="AN258" s="432"/>
      <c r="AO258" s="432"/>
      <c r="AP258" s="432"/>
      <c r="AQ258" s="432"/>
      <c r="AR258" s="432"/>
      <c r="AS258" s="432"/>
      <c r="AT258" s="432"/>
      <c r="AU258" s="432"/>
      <c r="AV258" s="432"/>
      <c r="AW258" s="432"/>
      <c r="AX258" s="432"/>
      <c r="AY258" s="432"/>
      <c r="AZ258" s="432"/>
      <c r="BA258" s="432"/>
    </row>
    <row r="259" spans="1:53">
      <c r="A259" s="452"/>
      <c r="B259" s="452"/>
      <c r="C259" s="452"/>
      <c r="D259" s="452"/>
      <c r="E259" s="452"/>
      <c r="F259" s="452"/>
      <c r="G259" s="452"/>
      <c r="H259" s="452"/>
      <c r="I259" s="452"/>
      <c r="J259" s="452"/>
      <c r="K259" s="452"/>
      <c r="L259" s="452"/>
      <c r="M259" s="452"/>
      <c r="N259" s="452"/>
      <c r="O259" s="452"/>
      <c r="P259" s="452"/>
      <c r="Q259" s="432"/>
      <c r="R259" s="432"/>
      <c r="S259" s="432"/>
      <c r="T259" s="432"/>
      <c r="U259" s="432"/>
      <c r="V259" s="432"/>
      <c r="W259" s="432"/>
      <c r="X259" s="432"/>
      <c r="Y259" s="432"/>
      <c r="Z259" s="432"/>
      <c r="AA259" s="432"/>
      <c r="AB259" s="432"/>
      <c r="AC259" s="432"/>
      <c r="AD259" s="432"/>
      <c r="AE259" s="432"/>
      <c r="AF259" s="432"/>
      <c r="AG259" s="432"/>
      <c r="AH259" s="432"/>
      <c r="AI259" s="432"/>
      <c r="AJ259" s="432"/>
      <c r="AK259" s="432"/>
      <c r="AL259" s="432"/>
      <c r="AM259" s="432"/>
      <c r="AN259" s="432"/>
      <c r="AO259" s="432"/>
      <c r="AP259" s="432"/>
      <c r="AQ259" s="432"/>
      <c r="AR259" s="432"/>
      <c r="AS259" s="432"/>
      <c r="AT259" s="432"/>
      <c r="AU259" s="432"/>
      <c r="AV259" s="432"/>
      <c r="AW259" s="432"/>
      <c r="AX259" s="432"/>
      <c r="AY259" s="432"/>
      <c r="AZ259" s="432"/>
      <c r="BA259" s="432"/>
    </row>
    <row r="260" spans="1:53">
      <c r="A260" s="452"/>
      <c r="B260" s="452"/>
      <c r="C260" s="452"/>
      <c r="D260" s="452"/>
      <c r="E260" s="452"/>
      <c r="F260" s="452"/>
      <c r="G260" s="452"/>
      <c r="H260" s="452"/>
      <c r="I260" s="452"/>
      <c r="J260" s="452"/>
      <c r="K260" s="452"/>
      <c r="L260" s="452"/>
      <c r="M260" s="452"/>
      <c r="N260" s="452"/>
      <c r="O260" s="452"/>
      <c r="P260" s="452"/>
      <c r="Q260" s="432"/>
      <c r="R260" s="432"/>
      <c r="S260" s="432"/>
      <c r="T260" s="432"/>
      <c r="U260" s="432"/>
      <c r="V260" s="432"/>
      <c r="W260" s="432"/>
      <c r="X260" s="432"/>
      <c r="Y260" s="432"/>
      <c r="Z260" s="432"/>
      <c r="AA260" s="432"/>
      <c r="AB260" s="432"/>
      <c r="AC260" s="432"/>
      <c r="AD260" s="432"/>
      <c r="AE260" s="432"/>
      <c r="AF260" s="432"/>
      <c r="AG260" s="432"/>
      <c r="AH260" s="432"/>
      <c r="AI260" s="432"/>
      <c r="AJ260" s="432"/>
      <c r="AK260" s="432"/>
      <c r="AL260" s="432"/>
      <c r="AM260" s="432"/>
      <c r="AN260" s="432"/>
      <c r="AO260" s="432"/>
      <c r="AP260" s="432"/>
      <c r="AQ260" s="432"/>
      <c r="AR260" s="432"/>
      <c r="AS260" s="432"/>
      <c r="AT260" s="432"/>
      <c r="AU260" s="432"/>
      <c r="AV260" s="432"/>
      <c r="AW260" s="432"/>
      <c r="AX260" s="432"/>
      <c r="AY260" s="432"/>
      <c r="AZ260" s="432"/>
      <c r="BA260" s="432"/>
    </row>
    <row r="261" spans="1:53">
      <c r="A261" s="452"/>
      <c r="B261" s="452"/>
      <c r="C261" s="452"/>
      <c r="D261" s="452"/>
      <c r="E261" s="452"/>
      <c r="F261" s="452"/>
      <c r="G261" s="452"/>
      <c r="H261" s="452"/>
      <c r="I261" s="452"/>
      <c r="J261" s="452"/>
      <c r="K261" s="452"/>
      <c r="L261" s="452"/>
      <c r="M261" s="452"/>
      <c r="N261" s="452"/>
      <c r="O261" s="452"/>
      <c r="P261" s="452"/>
      <c r="Q261" s="432"/>
      <c r="R261" s="432"/>
      <c r="S261" s="432"/>
      <c r="T261" s="432"/>
      <c r="U261" s="432"/>
      <c r="V261" s="432"/>
      <c r="W261" s="432"/>
      <c r="X261" s="432"/>
      <c r="Y261" s="432"/>
      <c r="Z261" s="432"/>
      <c r="AA261" s="432"/>
      <c r="AB261" s="432"/>
      <c r="AC261" s="432"/>
      <c r="AD261" s="432"/>
      <c r="AE261" s="432"/>
      <c r="AF261" s="432"/>
      <c r="AG261" s="432"/>
      <c r="AH261" s="432"/>
      <c r="AI261" s="432"/>
      <c r="AJ261" s="432"/>
      <c r="AK261" s="432"/>
      <c r="AL261" s="432"/>
      <c r="AM261" s="432"/>
      <c r="AN261" s="432"/>
      <c r="AO261" s="432"/>
      <c r="AP261" s="432"/>
      <c r="AQ261" s="432"/>
      <c r="AR261" s="432"/>
      <c r="AS261" s="432"/>
      <c r="AT261" s="432"/>
      <c r="AU261" s="432"/>
      <c r="AV261" s="432"/>
      <c r="AW261" s="432"/>
      <c r="AX261" s="432"/>
      <c r="AY261" s="432"/>
      <c r="AZ261" s="432"/>
      <c r="BA261" s="432"/>
    </row>
    <row r="262" spans="1:53">
      <c r="A262" s="452"/>
      <c r="B262" s="452"/>
      <c r="C262" s="452"/>
      <c r="D262" s="452"/>
      <c r="E262" s="452"/>
      <c r="F262" s="452"/>
      <c r="G262" s="452"/>
      <c r="H262" s="452"/>
      <c r="I262" s="452"/>
      <c r="J262" s="452"/>
      <c r="K262" s="452"/>
      <c r="L262" s="452"/>
      <c r="M262" s="452"/>
      <c r="N262" s="452"/>
      <c r="O262" s="452"/>
      <c r="P262" s="452"/>
      <c r="Q262" s="432"/>
      <c r="R262" s="432"/>
      <c r="S262" s="432"/>
      <c r="T262" s="432"/>
      <c r="U262" s="432"/>
      <c r="V262" s="432"/>
      <c r="W262" s="432"/>
      <c r="X262" s="432"/>
      <c r="Y262" s="432"/>
      <c r="Z262" s="432"/>
      <c r="AA262" s="432"/>
      <c r="AB262" s="432"/>
      <c r="AC262" s="432"/>
      <c r="AD262" s="432"/>
      <c r="AE262" s="432"/>
      <c r="AF262" s="432"/>
      <c r="AG262" s="432"/>
      <c r="AH262" s="432"/>
      <c r="AI262" s="432"/>
      <c r="AJ262" s="432"/>
      <c r="AK262" s="432"/>
      <c r="AL262" s="432"/>
      <c r="AM262" s="432"/>
      <c r="AN262" s="432"/>
      <c r="AO262" s="432"/>
      <c r="AP262" s="432"/>
      <c r="AQ262" s="432"/>
      <c r="AR262" s="432"/>
      <c r="AS262" s="432"/>
      <c r="AT262" s="432"/>
      <c r="AU262" s="432"/>
      <c r="AV262" s="432"/>
      <c r="AW262" s="432"/>
      <c r="AX262" s="432"/>
      <c r="AY262" s="432"/>
      <c r="AZ262" s="432"/>
      <c r="BA262" s="432"/>
    </row>
    <row r="263" spans="1:53">
      <c r="A263" s="452"/>
      <c r="B263" s="452"/>
      <c r="C263" s="452"/>
      <c r="D263" s="452"/>
      <c r="E263" s="452"/>
      <c r="F263" s="452"/>
      <c r="G263" s="452"/>
      <c r="H263" s="452"/>
      <c r="I263" s="452"/>
      <c r="J263" s="452"/>
      <c r="K263" s="452"/>
      <c r="L263" s="452"/>
      <c r="M263" s="452"/>
      <c r="N263" s="452"/>
      <c r="O263" s="452"/>
      <c r="P263" s="452"/>
      <c r="Q263" s="432"/>
      <c r="R263" s="432"/>
      <c r="S263" s="432"/>
      <c r="T263" s="432"/>
      <c r="U263" s="432"/>
      <c r="V263" s="432"/>
      <c r="W263" s="432"/>
      <c r="X263" s="432"/>
      <c r="Y263" s="432"/>
      <c r="Z263" s="432"/>
      <c r="AA263" s="432"/>
      <c r="AB263" s="432"/>
      <c r="AC263" s="432"/>
      <c r="AD263" s="432"/>
      <c r="AE263" s="432"/>
      <c r="AF263" s="432"/>
      <c r="AG263" s="432"/>
      <c r="AH263" s="432"/>
      <c r="AI263" s="432"/>
      <c r="AJ263" s="432"/>
      <c r="AK263" s="432"/>
      <c r="AL263" s="432"/>
      <c r="AM263" s="432"/>
      <c r="AN263" s="432"/>
      <c r="AO263" s="432"/>
      <c r="AP263" s="432"/>
      <c r="AQ263" s="432"/>
      <c r="AR263" s="432"/>
      <c r="AS263" s="432"/>
      <c r="AT263" s="432"/>
      <c r="AU263" s="432"/>
      <c r="AV263" s="432"/>
      <c r="AW263" s="432"/>
      <c r="AX263" s="432"/>
      <c r="AY263" s="432"/>
      <c r="AZ263" s="432"/>
      <c r="BA263" s="432"/>
    </row>
    <row r="264" spans="1:53">
      <c r="A264" s="452"/>
      <c r="B264" s="452"/>
      <c r="C264" s="452"/>
      <c r="D264" s="452"/>
      <c r="E264" s="452"/>
      <c r="F264" s="452"/>
      <c r="G264" s="452"/>
      <c r="H264" s="452"/>
      <c r="I264" s="452"/>
      <c r="J264" s="452"/>
      <c r="K264" s="452"/>
      <c r="L264" s="452"/>
      <c r="M264" s="452"/>
      <c r="N264" s="452"/>
      <c r="O264" s="452"/>
      <c r="P264" s="452"/>
      <c r="Q264" s="432"/>
      <c r="R264" s="432"/>
      <c r="S264" s="432"/>
      <c r="T264" s="432"/>
      <c r="U264" s="432"/>
      <c r="V264" s="432"/>
      <c r="W264" s="432"/>
      <c r="X264" s="432"/>
      <c r="Y264" s="432"/>
      <c r="Z264" s="432"/>
      <c r="AA264" s="432"/>
      <c r="AB264" s="432"/>
      <c r="AC264" s="432"/>
      <c r="AD264" s="432"/>
      <c r="AE264" s="432"/>
      <c r="AF264" s="432"/>
      <c r="AG264" s="432"/>
      <c r="AH264" s="432"/>
      <c r="AI264" s="432"/>
      <c r="AJ264" s="432"/>
      <c r="AK264" s="432"/>
      <c r="AL264" s="432"/>
      <c r="AM264" s="432"/>
      <c r="AN264" s="432"/>
      <c r="AO264" s="432"/>
      <c r="AP264" s="432"/>
      <c r="AQ264" s="432"/>
      <c r="AR264" s="432"/>
      <c r="AS264" s="432"/>
      <c r="AT264" s="432"/>
      <c r="AU264" s="432"/>
      <c r="AV264" s="432"/>
      <c r="AW264" s="432"/>
      <c r="AX264" s="432"/>
      <c r="AY264" s="432"/>
      <c r="AZ264" s="432"/>
      <c r="BA264" s="432"/>
    </row>
    <row r="265" spans="1:53">
      <c r="A265" s="452"/>
      <c r="B265" s="452"/>
      <c r="C265" s="452"/>
      <c r="D265" s="452"/>
      <c r="E265" s="452"/>
      <c r="F265" s="452"/>
      <c r="G265" s="452"/>
      <c r="H265" s="452"/>
      <c r="I265" s="452"/>
      <c r="J265" s="452"/>
      <c r="K265" s="452"/>
      <c r="L265" s="452"/>
      <c r="M265" s="452"/>
      <c r="N265" s="452"/>
      <c r="O265" s="452"/>
      <c r="P265" s="452"/>
      <c r="Q265" s="432"/>
      <c r="R265" s="432"/>
      <c r="S265" s="432"/>
      <c r="T265" s="432"/>
      <c r="U265" s="432"/>
      <c r="V265" s="432"/>
      <c r="W265" s="432"/>
      <c r="X265" s="432"/>
      <c r="Y265" s="432"/>
      <c r="Z265" s="432"/>
      <c r="AA265" s="432"/>
      <c r="AB265" s="432"/>
      <c r="AC265" s="432"/>
      <c r="AD265" s="432"/>
      <c r="AE265" s="432"/>
      <c r="AF265" s="432"/>
      <c r="AG265" s="432"/>
      <c r="AH265" s="432"/>
      <c r="AI265" s="432"/>
      <c r="AJ265" s="432"/>
      <c r="AK265" s="432"/>
      <c r="AL265" s="432"/>
      <c r="AM265" s="432"/>
      <c r="AN265" s="432"/>
      <c r="AO265" s="432"/>
      <c r="AP265" s="432"/>
      <c r="AQ265" s="432"/>
      <c r="AR265" s="432"/>
      <c r="AS265" s="432"/>
      <c r="AT265" s="432"/>
      <c r="AU265" s="432"/>
      <c r="AV265" s="432"/>
      <c r="AW265" s="432"/>
      <c r="AX265" s="432"/>
      <c r="AY265" s="432"/>
      <c r="AZ265" s="432"/>
      <c r="BA265" s="432"/>
    </row>
    <row r="266" spans="1:53">
      <c r="A266" s="452"/>
      <c r="B266" s="452"/>
      <c r="C266" s="452"/>
      <c r="D266" s="452"/>
      <c r="E266" s="452"/>
      <c r="F266" s="452"/>
      <c r="G266" s="452"/>
      <c r="H266" s="452"/>
      <c r="I266" s="452"/>
      <c r="J266" s="452"/>
      <c r="K266" s="452"/>
      <c r="L266" s="452"/>
      <c r="M266" s="452"/>
      <c r="N266" s="452"/>
      <c r="O266" s="452"/>
      <c r="P266" s="452"/>
      <c r="Q266" s="432"/>
      <c r="R266" s="432"/>
      <c r="S266" s="432"/>
      <c r="T266" s="432"/>
      <c r="U266" s="432"/>
      <c r="V266" s="432"/>
      <c r="W266" s="432"/>
      <c r="X266" s="432"/>
      <c r="Y266" s="432"/>
      <c r="Z266" s="432"/>
      <c r="AA266" s="432"/>
      <c r="AB266" s="432"/>
      <c r="AC266" s="432"/>
      <c r="AD266" s="432"/>
      <c r="AE266" s="432"/>
      <c r="AF266" s="432"/>
      <c r="AG266" s="432"/>
      <c r="AH266" s="432"/>
      <c r="AI266" s="432"/>
      <c r="AJ266" s="432"/>
      <c r="AK266" s="432"/>
      <c r="AL266" s="432"/>
      <c r="AM266" s="432"/>
      <c r="AN266" s="432"/>
      <c r="AO266" s="432"/>
      <c r="AP266" s="432"/>
      <c r="AQ266" s="432"/>
      <c r="AR266" s="432"/>
      <c r="AS266" s="432"/>
      <c r="AT266" s="432"/>
      <c r="AU266" s="432"/>
      <c r="AV266" s="432"/>
      <c r="AW266" s="432"/>
      <c r="AX266" s="432"/>
      <c r="AY266" s="432"/>
      <c r="AZ266" s="432"/>
      <c r="BA266" s="432"/>
    </row>
    <row r="267" spans="1:53">
      <c r="A267" s="452"/>
      <c r="B267" s="452"/>
      <c r="C267" s="452"/>
      <c r="D267" s="452"/>
      <c r="E267" s="452"/>
      <c r="F267" s="452"/>
      <c r="G267" s="452"/>
      <c r="H267" s="452"/>
      <c r="I267" s="452"/>
      <c r="J267" s="452"/>
      <c r="K267" s="452"/>
      <c r="L267" s="452"/>
      <c r="M267" s="452"/>
      <c r="N267" s="452"/>
      <c r="O267" s="452"/>
      <c r="P267" s="452"/>
      <c r="Q267" s="432"/>
      <c r="R267" s="432"/>
      <c r="S267" s="432"/>
      <c r="T267" s="432"/>
      <c r="U267" s="432"/>
      <c r="V267" s="432"/>
      <c r="W267" s="432"/>
      <c r="X267" s="432"/>
      <c r="Y267" s="432"/>
      <c r="Z267" s="432"/>
      <c r="AA267" s="432"/>
      <c r="AB267" s="432"/>
      <c r="AC267" s="432"/>
      <c r="AD267" s="432"/>
      <c r="AE267" s="432"/>
      <c r="AF267" s="432"/>
      <c r="AG267" s="432"/>
      <c r="AH267" s="432"/>
      <c r="AI267" s="432"/>
      <c r="AJ267" s="432"/>
      <c r="AK267" s="432"/>
      <c r="AL267" s="432"/>
      <c r="AM267" s="432"/>
      <c r="AN267" s="432"/>
      <c r="AO267" s="432"/>
      <c r="AP267" s="432"/>
      <c r="AQ267" s="432"/>
      <c r="AR267" s="432"/>
      <c r="AS267" s="432"/>
      <c r="AT267" s="432"/>
      <c r="AU267" s="432"/>
      <c r="AV267" s="432"/>
      <c r="AW267" s="432"/>
      <c r="AX267" s="432"/>
      <c r="AY267" s="432"/>
      <c r="AZ267" s="432"/>
      <c r="BA267" s="432"/>
    </row>
    <row r="268" spans="1:53">
      <c r="A268" s="452"/>
      <c r="B268" s="452"/>
      <c r="C268" s="452"/>
      <c r="D268" s="452"/>
      <c r="E268" s="452"/>
      <c r="F268" s="452"/>
      <c r="G268" s="452"/>
      <c r="H268" s="452"/>
      <c r="I268" s="452"/>
      <c r="J268" s="452"/>
      <c r="K268" s="452"/>
      <c r="L268" s="452"/>
      <c r="M268" s="452"/>
      <c r="N268" s="452"/>
      <c r="O268" s="452"/>
      <c r="P268" s="452"/>
      <c r="Q268" s="432"/>
      <c r="R268" s="432"/>
      <c r="S268" s="432"/>
      <c r="T268" s="432"/>
      <c r="U268" s="432"/>
      <c r="V268" s="432"/>
      <c r="W268" s="432"/>
      <c r="X268" s="432"/>
      <c r="Y268" s="432"/>
      <c r="Z268" s="432"/>
      <c r="AA268" s="432"/>
      <c r="AB268" s="432"/>
      <c r="AC268" s="432"/>
      <c r="AD268" s="432"/>
      <c r="AE268" s="432"/>
      <c r="AF268" s="432"/>
      <c r="AG268" s="432"/>
      <c r="AH268" s="432"/>
      <c r="AI268" s="432"/>
      <c r="AJ268" s="432"/>
      <c r="AK268" s="432"/>
      <c r="AL268" s="432"/>
      <c r="AM268" s="432"/>
      <c r="AN268" s="432"/>
      <c r="AO268" s="432"/>
      <c r="AP268" s="432"/>
      <c r="AQ268" s="432"/>
      <c r="AR268" s="432"/>
      <c r="AS268" s="432"/>
      <c r="AT268" s="432"/>
      <c r="AU268" s="432"/>
      <c r="AV268" s="432"/>
      <c r="AW268" s="432"/>
      <c r="AX268" s="432"/>
      <c r="AY268" s="432"/>
      <c r="AZ268" s="432"/>
      <c r="BA268" s="432"/>
    </row>
    <row r="269" spans="1:53">
      <c r="A269" s="452"/>
      <c r="B269" s="452"/>
      <c r="C269" s="452"/>
      <c r="D269" s="452"/>
      <c r="E269" s="452"/>
      <c r="F269" s="452"/>
      <c r="G269" s="452"/>
      <c r="H269" s="452"/>
      <c r="I269" s="452"/>
      <c r="J269" s="452"/>
      <c r="K269" s="452"/>
      <c r="L269" s="452"/>
      <c r="M269" s="452"/>
      <c r="N269" s="452"/>
      <c r="O269" s="452"/>
      <c r="P269" s="452"/>
      <c r="Q269" s="432"/>
      <c r="R269" s="432"/>
      <c r="S269" s="432"/>
      <c r="T269" s="432"/>
      <c r="U269" s="432"/>
      <c r="V269" s="432"/>
      <c r="W269" s="432"/>
      <c r="X269" s="432"/>
      <c r="Y269" s="432"/>
      <c r="Z269" s="432"/>
      <c r="AA269" s="432"/>
      <c r="AB269" s="432"/>
      <c r="AC269" s="432"/>
      <c r="AD269" s="432"/>
      <c r="AE269" s="432"/>
      <c r="AF269" s="432"/>
      <c r="AG269" s="432"/>
      <c r="AH269" s="432"/>
      <c r="AI269" s="432"/>
      <c r="AJ269" s="432"/>
      <c r="AK269" s="432"/>
      <c r="AL269" s="432"/>
      <c r="AM269" s="432"/>
      <c r="AN269" s="432"/>
      <c r="AO269" s="432"/>
      <c r="AP269" s="432"/>
      <c r="AQ269" s="432"/>
      <c r="AR269" s="432"/>
      <c r="AS269" s="432"/>
      <c r="AT269" s="432"/>
      <c r="AU269" s="432"/>
      <c r="AV269" s="432"/>
      <c r="AW269" s="432"/>
      <c r="AX269" s="432"/>
      <c r="AY269" s="432"/>
      <c r="AZ269" s="432"/>
      <c r="BA269" s="432"/>
    </row>
    <row r="270" spans="1:53">
      <c r="A270" s="452"/>
      <c r="B270" s="452"/>
      <c r="C270" s="452"/>
      <c r="D270" s="452"/>
      <c r="E270" s="452"/>
      <c r="F270" s="452"/>
      <c r="G270" s="452"/>
      <c r="H270" s="452"/>
      <c r="I270" s="452"/>
      <c r="J270" s="452"/>
      <c r="K270" s="452"/>
      <c r="L270" s="452"/>
      <c r="M270" s="452"/>
      <c r="N270" s="452"/>
      <c r="O270" s="452"/>
      <c r="P270" s="452"/>
      <c r="Q270" s="432"/>
      <c r="R270" s="432"/>
      <c r="S270" s="432"/>
      <c r="T270" s="432"/>
      <c r="U270" s="432"/>
      <c r="V270" s="432"/>
      <c r="W270" s="432"/>
      <c r="X270" s="432"/>
      <c r="Y270" s="432"/>
      <c r="Z270" s="432"/>
      <c r="AA270" s="432"/>
      <c r="AB270" s="432"/>
      <c r="AC270" s="432"/>
      <c r="AD270" s="432"/>
      <c r="AE270" s="432"/>
      <c r="AF270" s="432"/>
      <c r="AG270" s="432"/>
      <c r="AH270" s="432"/>
      <c r="AI270" s="432"/>
      <c r="AJ270" s="432"/>
      <c r="AK270" s="432"/>
      <c r="AL270" s="432"/>
      <c r="AM270" s="432"/>
      <c r="AN270" s="432"/>
      <c r="AO270" s="432"/>
      <c r="AP270" s="432"/>
      <c r="AQ270" s="432"/>
      <c r="AR270" s="432"/>
      <c r="AS270" s="432"/>
      <c r="AT270" s="432"/>
      <c r="AU270" s="432"/>
      <c r="AV270" s="432"/>
      <c r="AW270" s="432"/>
      <c r="AX270" s="432"/>
      <c r="AY270" s="432"/>
      <c r="AZ270" s="432"/>
      <c r="BA270" s="432"/>
    </row>
    <row r="271" spans="1:53">
      <c r="A271" s="452"/>
      <c r="B271" s="452"/>
      <c r="C271" s="452"/>
      <c r="D271" s="452"/>
      <c r="E271" s="452"/>
      <c r="F271" s="452"/>
      <c r="G271" s="452"/>
      <c r="H271" s="452"/>
      <c r="I271" s="452"/>
      <c r="J271" s="452"/>
      <c r="K271" s="452"/>
      <c r="L271" s="452"/>
      <c r="M271" s="452"/>
      <c r="N271" s="452"/>
      <c r="O271" s="452"/>
      <c r="P271" s="452"/>
      <c r="Q271" s="432"/>
      <c r="R271" s="432"/>
      <c r="S271" s="432"/>
      <c r="T271" s="432"/>
      <c r="U271" s="432"/>
      <c r="V271" s="432"/>
      <c r="W271" s="432"/>
      <c r="X271" s="432"/>
      <c r="Y271" s="432"/>
      <c r="Z271" s="432"/>
      <c r="AA271" s="432"/>
      <c r="AB271" s="432"/>
      <c r="AC271" s="432"/>
      <c r="AD271" s="432"/>
      <c r="AE271" s="432"/>
      <c r="AF271" s="432"/>
      <c r="AG271" s="432"/>
      <c r="AH271" s="432"/>
      <c r="AI271" s="432"/>
      <c r="AJ271" s="432"/>
      <c r="AK271" s="432"/>
      <c r="AL271" s="432"/>
      <c r="AM271" s="432"/>
      <c r="AN271" s="432"/>
      <c r="AO271" s="432"/>
      <c r="AP271" s="432"/>
      <c r="AQ271" s="432"/>
      <c r="AR271" s="432"/>
      <c r="AS271" s="432"/>
      <c r="AT271" s="432"/>
      <c r="AU271" s="432"/>
      <c r="AV271" s="432"/>
      <c r="AW271" s="432"/>
      <c r="AX271" s="432"/>
      <c r="AY271" s="432"/>
      <c r="AZ271" s="432"/>
      <c r="BA271" s="432"/>
    </row>
    <row r="272" spans="1:53">
      <c r="A272" s="452"/>
      <c r="B272" s="452"/>
      <c r="C272" s="452"/>
      <c r="D272" s="452"/>
      <c r="E272" s="452"/>
      <c r="F272" s="452"/>
      <c r="G272" s="452"/>
      <c r="H272" s="452"/>
      <c r="I272" s="452"/>
      <c r="J272" s="452"/>
      <c r="K272" s="452"/>
      <c r="L272" s="452"/>
      <c r="M272" s="452"/>
      <c r="N272" s="452"/>
      <c r="O272" s="452"/>
      <c r="P272" s="452"/>
      <c r="Q272" s="432"/>
      <c r="R272" s="432"/>
      <c r="S272" s="432"/>
      <c r="T272" s="432"/>
      <c r="U272" s="432"/>
      <c r="V272" s="432"/>
      <c r="W272" s="432"/>
      <c r="X272" s="432"/>
      <c r="Y272" s="432"/>
      <c r="Z272" s="432"/>
      <c r="AA272" s="432"/>
      <c r="AB272" s="432"/>
      <c r="AC272" s="432"/>
      <c r="AD272" s="432"/>
      <c r="AE272" s="432"/>
      <c r="AF272" s="432"/>
      <c r="AG272" s="432"/>
      <c r="AH272" s="432"/>
      <c r="AI272" s="432"/>
      <c r="AJ272" s="432"/>
      <c r="AK272" s="432"/>
      <c r="AL272" s="432"/>
      <c r="AM272" s="432"/>
      <c r="AN272" s="432"/>
      <c r="AO272" s="432"/>
      <c r="AP272" s="432"/>
      <c r="AQ272" s="432"/>
      <c r="AR272" s="432"/>
      <c r="AS272" s="432"/>
      <c r="AT272" s="432"/>
      <c r="AU272" s="432"/>
      <c r="AV272" s="432"/>
      <c r="AW272" s="432"/>
      <c r="AX272" s="432"/>
      <c r="AY272" s="432"/>
      <c r="AZ272" s="432"/>
      <c r="BA272" s="432"/>
    </row>
    <row r="273" spans="1:53">
      <c r="A273" s="452"/>
      <c r="B273" s="452"/>
      <c r="C273" s="452"/>
      <c r="D273" s="452"/>
      <c r="E273" s="452"/>
      <c r="F273" s="452"/>
      <c r="G273" s="452"/>
      <c r="H273" s="452"/>
      <c r="I273" s="452"/>
      <c r="J273" s="452"/>
      <c r="K273" s="452"/>
      <c r="L273" s="452"/>
      <c r="M273" s="452"/>
      <c r="N273" s="452"/>
      <c r="O273" s="452"/>
      <c r="P273" s="452"/>
      <c r="Q273" s="432"/>
      <c r="R273" s="432"/>
      <c r="S273" s="432"/>
      <c r="T273" s="432"/>
      <c r="U273" s="432"/>
      <c r="V273" s="432"/>
      <c r="W273" s="432"/>
      <c r="X273" s="432"/>
      <c r="Y273" s="432"/>
      <c r="Z273" s="432"/>
      <c r="AA273" s="432"/>
      <c r="AB273" s="432"/>
      <c r="AC273" s="432"/>
      <c r="AD273" s="432"/>
      <c r="AE273" s="432"/>
      <c r="AF273" s="432"/>
      <c r="AG273" s="432"/>
      <c r="AH273" s="432"/>
      <c r="AI273" s="432"/>
      <c r="AJ273" s="432"/>
      <c r="AK273" s="432"/>
      <c r="AL273" s="432"/>
      <c r="AM273" s="432"/>
      <c r="AN273" s="432"/>
      <c r="AO273" s="432"/>
      <c r="AP273" s="432"/>
      <c r="AQ273" s="432"/>
      <c r="AR273" s="432"/>
      <c r="AS273" s="432"/>
      <c r="AT273" s="432"/>
      <c r="AU273" s="432"/>
      <c r="AV273" s="432"/>
      <c r="AW273" s="432"/>
      <c r="AX273" s="432"/>
      <c r="AY273" s="432"/>
      <c r="AZ273" s="432"/>
      <c r="BA273" s="432"/>
    </row>
    <row r="274" spans="1:53">
      <c r="A274" s="452"/>
      <c r="B274" s="452"/>
      <c r="C274" s="452"/>
      <c r="D274" s="452"/>
      <c r="E274" s="452"/>
      <c r="F274" s="452"/>
      <c r="G274" s="452"/>
      <c r="H274" s="452"/>
      <c r="I274" s="452"/>
      <c r="J274" s="452"/>
      <c r="K274" s="452"/>
      <c r="L274" s="452"/>
      <c r="M274" s="452"/>
      <c r="N274" s="452"/>
      <c r="O274" s="452"/>
      <c r="P274" s="452"/>
      <c r="Q274" s="432"/>
      <c r="R274" s="432"/>
      <c r="S274" s="432"/>
      <c r="T274" s="432"/>
      <c r="U274" s="432"/>
      <c r="V274" s="432"/>
      <c r="W274" s="432"/>
      <c r="X274" s="432"/>
      <c r="Y274" s="432"/>
      <c r="Z274" s="432"/>
      <c r="AA274" s="432"/>
      <c r="AB274" s="432"/>
      <c r="AC274" s="432"/>
      <c r="AD274" s="432"/>
      <c r="AE274" s="432"/>
      <c r="AF274" s="432"/>
      <c r="AG274" s="432"/>
      <c r="AH274" s="432"/>
      <c r="AI274" s="432"/>
      <c r="AJ274" s="432"/>
      <c r="AK274" s="432"/>
      <c r="AL274" s="432"/>
      <c r="AM274" s="432"/>
      <c r="AN274" s="432"/>
      <c r="AO274" s="432"/>
      <c r="AP274" s="432"/>
      <c r="AQ274" s="432"/>
      <c r="AR274" s="432"/>
      <c r="AS274" s="432"/>
      <c r="AT274" s="432"/>
      <c r="AU274" s="432"/>
      <c r="AV274" s="432"/>
      <c r="AW274" s="432"/>
      <c r="AX274" s="432"/>
      <c r="AY274" s="432"/>
      <c r="AZ274" s="432"/>
      <c r="BA274" s="432"/>
    </row>
    <row r="275" spans="1:53">
      <c r="A275" s="452"/>
      <c r="B275" s="452"/>
      <c r="C275" s="452"/>
      <c r="D275" s="452"/>
      <c r="E275" s="452"/>
      <c r="F275" s="452"/>
      <c r="G275" s="452"/>
      <c r="H275" s="452"/>
      <c r="I275" s="452"/>
      <c r="J275" s="452"/>
      <c r="K275" s="452"/>
      <c r="L275" s="452"/>
      <c r="M275" s="452"/>
      <c r="N275" s="452"/>
      <c r="O275" s="452"/>
      <c r="P275" s="452"/>
      <c r="Q275" s="432"/>
      <c r="R275" s="432"/>
      <c r="S275" s="432"/>
      <c r="T275" s="432"/>
      <c r="U275" s="432"/>
      <c r="V275" s="432"/>
      <c r="W275" s="432"/>
      <c r="X275" s="432"/>
      <c r="Y275" s="432"/>
      <c r="Z275" s="432"/>
      <c r="AA275" s="432"/>
      <c r="AB275" s="432"/>
      <c r="AC275" s="432"/>
      <c r="AD275" s="432"/>
      <c r="AE275" s="432"/>
      <c r="AF275" s="432"/>
      <c r="AG275" s="432"/>
      <c r="AH275" s="432"/>
      <c r="AI275" s="432"/>
      <c r="AJ275" s="432"/>
      <c r="AK275" s="432"/>
      <c r="AL275" s="432"/>
      <c r="AM275" s="432"/>
      <c r="AN275" s="432"/>
      <c r="AO275" s="432"/>
      <c r="AP275" s="432"/>
      <c r="AQ275" s="432"/>
      <c r="AR275" s="432"/>
      <c r="AS275" s="432"/>
      <c r="AT275" s="432"/>
      <c r="AU275" s="432"/>
      <c r="AV275" s="432"/>
      <c r="AW275" s="432"/>
      <c r="AX275" s="432"/>
      <c r="AY275" s="432"/>
      <c r="AZ275" s="432"/>
      <c r="BA275" s="432"/>
    </row>
    <row r="276" spans="1:53">
      <c r="A276" s="452"/>
      <c r="B276" s="452"/>
      <c r="C276" s="452"/>
      <c r="D276" s="452"/>
      <c r="E276" s="452"/>
      <c r="F276" s="452"/>
      <c r="G276" s="452"/>
      <c r="H276" s="452"/>
      <c r="I276" s="452"/>
      <c r="J276" s="452"/>
      <c r="K276" s="452"/>
      <c r="L276" s="452"/>
      <c r="M276" s="452"/>
      <c r="N276" s="452"/>
      <c r="O276" s="452"/>
      <c r="P276" s="452"/>
      <c r="Q276" s="432"/>
      <c r="R276" s="432"/>
      <c r="S276" s="432"/>
      <c r="T276" s="432"/>
      <c r="U276" s="432"/>
      <c r="V276" s="432"/>
      <c r="W276" s="432"/>
      <c r="X276" s="432"/>
      <c r="Y276" s="432"/>
      <c r="Z276" s="432"/>
      <c r="AA276" s="432"/>
      <c r="AB276" s="432"/>
      <c r="AC276" s="432"/>
      <c r="AD276" s="432"/>
      <c r="AE276" s="432"/>
      <c r="AF276" s="432"/>
      <c r="AG276" s="432"/>
      <c r="AH276" s="432"/>
      <c r="AI276" s="432"/>
      <c r="AJ276" s="432"/>
      <c r="AK276" s="432"/>
      <c r="AL276" s="432"/>
      <c r="AM276" s="432"/>
      <c r="AN276" s="432"/>
      <c r="AO276" s="432"/>
      <c r="AP276" s="432"/>
      <c r="AQ276" s="432"/>
      <c r="AR276" s="432"/>
      <c r="AS276" s="432"/>
      <c r="AT276" s="432"/>
      <c r="AU276" s="432"/>
      <c r="AV276" s="432"/>
      <c r="AW276" s="432"/>
      <c r="AX276" s="432"/>
      <c r="AY276" s="432"/>
      <c r="AZ276" s="432"/>
      <c r="BA276" s="432"/>
    </row>
    <row r="277" spans="1:53">
      <c r="A277" s="452"/>
      <c r="B277" s="452"/>
      <c r="C277" s="452"/>
      <c r="D277" s="452"/>
      <c r="E277" s="452"/>
      <c r="F277" s="452"/>
      <c r="G277" s="452"/>
      <c r="H277" s="452"/>
      <c r="I277" s="452"/>
      <c r="J277" s="452"/>
      <c r="K277" s="452"/>
      <c r="L277" s="452"/>
      <c r="M277" s="452"/>
      <c r="N277" s="452"/>
      <c r="O277" s="452"/>
      <c r="P277" s="452"/>
      <c r="Q277" s="432"/>
      <c r="R277" s="432"/>
      <c r="S277" s="432"/>
      <c r="T277" s="432"/>
      <c r="U277" s="432"/>
      <c r="V277" s="432"/>
      <c r="W277" s="432"/>
      <c r="X277" s="432"/>
      <c r="Y277" s="432"/>
      <c r="Z277" s="432"/>
      <c r="AA277" s="432"/>
      <c r="AB277" s="432"/>
      <c r="AC277" s="432"/>
      <c r="AD277" s="432"/>
      <c r="AE277" s="432"/>
      <c r="AF277" s="432"/>
      <c r="AG277" s="432"/>
      <c r="AH277" s="432"/>
      <c r="AI277" s="432"/>
      <c r="AJ277" s="432"/>
      <c r="AK277" s="432"/>
      <c r="AL277" s="432"/>
      <c r="AM277" s="432"/>
      <c r="AN277" s="432"/>
      <c r="AO277" s="432"/>
      <c r="AP277" s="432"/>
      <c r="AQ277" s="432"/>
      <c r="AR277" s="432"/>
      <c r="AS277" s="432"/>
      <c r="AT277" s="432"/>
      <c r="AU277" s="432"/>
      <c r="AV277" s="432"/>
      <c r="AW277" s="432"/>
      <c r="AX277" s="432"/>
      <c r="AY277" s="432"/>
      <c r="AZ277" s="432"/>
      <c r="BA277" s="432"/>
    </row>
    <row r="278" spans="1:53">
      <c r="A278" s="432"/>
      <c r="B278" s="432"/>
      <c r="C278" s="432"/>
      <c r="D278" s="432"/>
      <c r="E278" s="432"/>
      <c r="F278" s="432"/>
      <c r="G278" s="432"/>
      <c r="H278" s="432"/>
      <c r="I278" s="432"/>
      <c r="J278" s="432"/>
      <c r="K278" s="432"/>
      <c r="L278" s="432"/>
      <c r="M278" s="432"/>
      <c r="N278" s="432"/>
      <c r="O278" s="432"/>
      <c r="P278" s="432"/>
      <c r="Q278" s="432"/>
      <c r="R278" s="432"/>
      <c r="S278" s="432"/>
      <c r="T278" s="432"/>
      <c r="U278" s="432"/>
      <c r="V278" s="432"/>
      <c r="W278" s="432"/>
      <c r="X278" s="432"/>
      <c r="Y278" s="432"/>
      <c r="Z278" s="432"/>
      <c r="AA278" s="432"/>
      <c r="AB278" s="432"/>
      <c r="AC278" s="432"/>
      <c r="AD278" s="432"/>
      <c r="AE278" s="432"/>
      <c r="AF278" s="432"/>
      <c r="AG278" s="432"/>
      <c r="AH278" s="432"/>
      <c r="AI278" s="432"/>
      <c r="AJ278" s="432"/>
      <c r="AK278" s="432"/>
      <c r="AL278" s="432"/>
      <c r="AM278" s="432"/>
      <c r="AN278" s="432"/>
      <c r="AO278" s="432"/>
      <c r="AP278" s="432"/>
      <c r="AQ278" s="432"/>
      <c r="AR278" s="432"/>
      <c r="AS278" s="432"/>
      <c r="AT278" s="432"/>
      <c r="AU278" s="432"/>
      <c r="AV278" s="432"/>
      <c r="AW278" s="432"/>
      <c r="AX278" s="432"/>
      <c r="AY278" s="432"/>
      <c r="AZ278" s="432"/>
      <c r="BA278" s="432"/>
    </row>
    <row r="279" spans="1:53">
      <c r="A279" s="432"/>
      <c r="B279" s="432"/>
      <c r="C279" s="432"/>
      <c r="D279" s="432"/>
      <c r="E279" s="432"/>
      <c r="F279" s="432"/>
      <c r="G279" s="432"/>
      <c r="H279" s="432"/>
      <c r="I279" s="432"/>
      <c r="J279" s="432"/>
      <c r="K279" s="432"/>
      <c r="L279" s="432"/>
      <c r="M279" s="432"/>
      <c r="N279" s="432"/>
      <c r="O279" s="432"/>
      <c r="P279" s="432"/>
      <c r="Q279" s="432"/>
      <c r="R279" s="432"/>
      <c r="S279" s="432"/>
      <c r="T279" s="432"/>
      <c r="U279" s="432"/>
      <c r="V279" s="432"/>
      <c r="W279" s="432"/>
      <c r="X279" s="432"/>
      <c r="Y279" s="432"/>
      <c r="Z279" s="432"/>
      <c r="AA279" s="432"/>
      <c r="AB279" s="432"/>
      <c r="AC279" s="432"/>
      <c r="AD279" s="432"/>
      <c r="AE279" s="432"/>
      <c r="AF279" s="432"/>
      <c r="AG279" s="432"/>
      <c r="AH279" s="432"/>
      <c r="AI279" s="432"/>
      <c r="AJ279" s="432"/>
      <c r="AK279" s="432"/>
      <c r="AL279" s="432"/>
      <c r="AM279" s="432"/>
      <c r="AN279" s="432"/>
      <c r="AO279" s="432"/>
      <c r="AP279" s="432"/>
      <c r="AQ279" s="432"/>
      <c r="AR279" s="432"/>
      <c r="AS279" s="432"/>
      <c r="AT279" s="432"/>
      <c r="AU279" s="432"/>
      <c r="AV279" s="432"/>
      <c r="AW279" s="432"/>
      <c r="AX279" s="432"/>
      <c r="AY279" s="432"/>
      <c r="AZ279" s="432"/>
      <c r="BA279" s="432"/>
    </row>
    <row r="280" spans="1:53">
      <c r="A280" s="432"/>
      <c r="B280" s="432"/>
      <c r="C280" s="432"/>
      <c r="D280" s="432"/>
      <c r="E280" s="432"/>
      <c r="F280" s="432"/>
      <c r="G280" s="432"/>
      <c r="H280" s="432"/>
      <c r="I280" s="432"/>
      <c r="J280" s="432"/>
      <c r="K280" s="432"/>
      <c r="L280" s="432"/>
      <c r="M280" s="432"/>
      <c r="N280" s="432"/>
      <c r="O280" s="432"/>
      <c r="P280" s="432"/>
      <c r="Q280" s="432"/>
      <c r="R280" s="432"/>
      <c r="S280" s="432"/>
      <c r="T280" s="432"/>
      <c r="U280" s="432"/>
      <c r="V280" s="432"/>
      <c r="W280" s="432"/>
      <c r="X280" s="432"/>
      <c r="Y280" s="432"/>
      <c r="Z280" s="432"/>
      <c r="AA280" s="432"/>
      <c r="AB280" s="432"/>
      <c r="AC280" s="432"/>
      <c r="AD280" s="432"/>
      <c r="AE280" s="432"/>
      <c r="AF280" s="432"/>
      <c r="AG280" s="432"/>
      <c r="AH280" s="432"/>
      <c r="AI280" s="432"/>
      <c r="AJ280" s="432"/>
      <c r="AK280" s="432"/>
      <c r="AL280" s="432"/>
      <c r="AM280" s="432"/>
      <c r="AN280" s="432"/>
      <c r="AO280" s="432"/>
      <c r="AP280" s="432"/>
      <c r="AQ280" s="432"/>
      <c r="AR280" s="432"/>
      <c r="AS280" s="432"/>
      <c r="AT280" s="432"/>
      <c r="AU280" s="432"/>
      <c r="AV280" s="432"/>
      <c r="AW280" s="432"/>
      <c r="AX280" s="432"/>
      <c r="AY280" s="432"/>
      <c r="AZ280" s="432"/>
      <c r="BA280" s="432"/>
    </row>
    <row r="281" spans="1:53">
      <c r="A281" s="432"/>
      <c r="B281" s="432"/>
      <c r="C281" s="432"/>
      <c r="D281" s="432"/>
      <c r="E281" s="432"/>
      <c r="F281" s="432"/>
      <c r="G281" s="432"/>
      <c r="H281" s="432"/>
      <c r="I281" s="432"/>
      <c r="J281" s="432"/>
      <c r="K281" s="432"/>
      <c r="L281" s="432"/>
      <c r="M281" s="432"/>
      <c r="N281" s="432"/>
      <c r="O281" s="432"/>
      <c r="P281" s="432"/>
      <c r="Q281" s="432"/>
      <c r="R281" s="432"/>
      <c r="S281" s="432"/>
      <c r="T281" s="432"/>
      <c r="U281" s="432"/>
      <c r="V281" s="432"/>
      <c r="W281" s="432"/>
      <c r="X281" s="432"/>
      <c r="Y281" s="432"/>
      <c r="Z281" s="432"/>
      <c r="AA281" s="432"/>
      <c r="AB281" s="432"/>
      <c r="AC281" s="432"/>
      <c r="AD281" s="432"/>
      <c r="AE281" s="432"/>
      <c r="AF281" s="432"/>
      <c r="AG281" s="432"/>
      <c r="AH281" s="432"/>
      <c r="AI281" s="432"/>
      <c r="AJ281" s="432"/>
      <c r="AK281" s="432"/>
      <c r="AL281" s="432"/>
      <c r="AM281" s="432"/>
      <c r="AN281" s="432"/>
      <c r="AO281" s="432"/>
      <c r="AP281" s="432"/>
      <c r="AQ281" s="432"/>
      <c r="AR281" s="432"/>
      <c r="AS281" s="432"/>
      <c r="AT281" s="432"/>
      <c r="AU281" s="432"/>
      <c r="AV281" s="432"/>
      <c r="AW281" s="432"/>
      <c r="AX281" s="432"/>
      <c r="AY281" s="432"/>
      <c r="AZ281" s="432"/>
      <c r="BA281" s="432"/>
    </row>
    <row r="282" spans="1:53">
      <c r="A282" s="432"/>
      <c r="B282" s="432"/>
      <c r="C282" s="432"/>
      <c r="D282" s="432"/>
      <c r="E282" s="432"/>
      <c r="F282" s="432"/>
      <c r="G282" s="432"/>
      <c r="H282" s="432"/>
      <c r="I282" s="432"/>
      <c r="J282" s="432"/>
      <c r="K282" s="432"/>
      <c r="L282" s="432"/>
      <c r="M282" s="432"/>
      <c r="N282" s="432"/>
      <c r="O282" s="432"/>
      <c r="P282" s="432"/>
      <c r="Q282" s="432"/>
      <c r="R282" s="432"/>
      <c r="S282" s="432"/>
      <c r="T282" s="432"/>
      <c r="U282" s="432"/>
      <c r="V282" s="432"/>
      <c r="W282" s="432"/>
      <c r="X282" s="432"/>
      <c r="Y282" s="432"/>
      <c r="Z282" s="432"/>
      <c r="AA282" s="432"/>
      <c r="AB282" s="432"/>
      <c r="AC282" s="432"/>
      <c r="AD282" s="432"/>
      <c r="AE282" s="432"/>
      <c r="AF282" s="432"/>
      <c r="AG282" s="432"/>
      <c r="AH282" s="432"/>
      <c r="AI282" s="432"/>
      <c r="AJ282" s="432"/>
      <c r="AK282" s="432"/>
      <c r="AL282" s="432"/>
      <c r="AM282" s="432"/>
      <c r="AN282" s="432"/>
      <c r="AO282" s="432"/>
      <c r="AP282" s="432"/>
      <c r="AQ282" s="432"/>
      <c r="AR282" s="432"/>
      <c r="AS282" s="432"/>
      <c r="AT282" s="432"/>
      <c r="AU282" s="432"/>
      <c r="AV282" s="432"/>
      <c r="AW282" s="432"/>
      <c r="AX282" s="432"/>
      <c r="AY282" s="432"/>
      <c r="AZ282" s="432"/>
      <c r="BA282" s="432"/>
    </row>
    <row r="283" spans="1:53">
      <c r="A283" s="432"/>
      <c r="B283" s="432"/>
      <c r="C283" s="432"/>
      <c r="D283" s="432"/>
      <c r="E283" s="432"/>
      <c r="F283" s="432"/>
      <c r="G283" s="432"/>
      <c r="H283" s="432"/>
      <c r="I283" s="432"/>
      <c r="J283" s="432"/>
      <c r="K283" s="432"/>
      <c r="L283" s="432"/>
      <c r="M283" s="432"/>
      <c r="N283" s="432"/>
      <c r="O283" s="432"/>
      <c r="P283" s="432"/>
      <c r="Q283" s="432"/>
      <c r="R283" s="432"/>
      <c r="S283" s="432"/>
      <c r="T283" s="432"/>
      <c r="U283" s="432"/>
      <c r="V283" s="432"/>
      <c r="W283" s="432"/>
      <c r="X283" s="432"/>
      <c r="Y283" s="432"/>
      <c r="Z283" s="432"/>
      <c r="AA283" s="432"/>
      <c r="AB283" s="432"/>
      <c r="AC283" s="432"/>
      <c r="AD283" s="432"/>
      <c r="AE283" s="432"/>
      <c r="AF283" s="432"/>
      <c r="AG283" s="432"/>
      <c r="AH283" s="432"/>
      <c r="AI283" s="432"/>
      <c r="AJ283" s="432"/>
      <c r="AK283" s="432"/>
      <c r="AL283" s="432"/>
      <c r="AM283" s="432"/>
      <c r="AN283" s="432"/>
      <c r="AO283" s="432"/>
      <c r="AP283" s="432"/>
      <c r="AQ283" s="432"/>
      <c r="AR283" s="432"/>
      <c r="AS283" s="432"/>
      <c r="AT283" s="432"/>
      <c r="AU283" s="432"/>
      <c r="AV283" s="432"/>
      <c r="AW283" s="432"/>
      <c r="AX283" s="432"/>
      <c r="AY283" s="432"/>
      <c r="AZ283" s="432"/>
      <c r="BA283" s="432"/>
    </row>
    <row r="284" spans="1:53">
      <c r="A284" s="432"/>
      <c r="B284" s="432"/>
      <c r="C284" s="432"/>
      <c r="D284" s="432"/>
      <c r="E284" s="432"/>
      <c r="F284" s="432"/>
      <c r="G284" s="432"/>
      <c r="H284" s="432"/>
      <c r="I284" s="432"/>
      <c r="J284" s="432"/>
      <c r="K284" s="432"/>
      <c r="L284" s="432"/>
      <c r="M284" s="432"/>
      <c r="N284" s="432"/>
      <c r="O284" s="432"/>
      <c r="P284" s="432"/>
      <c r="Q284" s="432"/>
      <c r="R284" s="432"/>
      <c r="S284" s="432"/>
      <c r="T284" s="432"/>
      <c r="U284" s="432"/>
      <c r="V284" s="432"/>
      <c r="W284" s="432"/>
      <c r="X284" s="432"/>
      <c r="Y284" s="432"/>
      <c r="Z284" s="432"/>
      <c r="AA284" s="432"/>
      <c r="AB284" s="432"/>
      <c r="AC284" s="432"/>
      <c r="AD284" s="432"/>
      <c r="AE284" s="432"/>
      <c r="AF284" s="432"/>
      <c r="AG284" s="432"/>
      <c r="AH284" s="432"/>
      <c r="AI284" s="432"/>
      <c r="AJ284" s="432"/>
      <c r="AK284" s="432"/>
      <c r="AL284" s="432"/>
      <c r="AM284" s="432"/>
      <c r="AN284" s="432"/>
      <c r="AO284" s="432"/>
      <c r="AP284" s="432"/>
      <c r="AQ284" s="432"/>
      <c r="AR284" s="432"/>
      <c r="AS284" s="432"/>
      <c r="AT284" s="432"/>
      <c r="AU284" s="432"/>
      <c r="AV284" s="432"/>
      <c r="AW284" s="432"/>
      <c r="AX284" s="432"/>
      <c r="AY284" s="432"/>
      <c r="AZ284" s="432"/>
      <c r="BA284" s="432"/>
    </row>
    <row r="285" spans="1:53">
      <c r="A285" s="432"/>
      <c r="B285" s="432"/>
      <c r="C285" s="432"/>
      <c r="D285" s="432"/>
      <c r="E285" s="432"/>
      <c r="F285" s="432"/>
      <c r="G285" s="432"/>
      <c r="H285" s="432"/>
      <c r="I285" s="432"/>
      <c r="J285" s="432"/>
      <c r="K285" s="432"/>
      <c r="L285" s="432"/>
      <c r="M285" s="432"/>
      <c r="N285" s="432"/>
      <c r="O285" s="432"/>
      <c r="P285" s="432"/>
      <c r="Q285" s="432"/>
      <c r="R285" s="432"/>
      <c r="S285" s="432"/>
      <c r="T285" s="432"/>
      <c r="U285" s="432"/>
      <c r="V285" s="432"/>
      <c r="W285" s="432"/>
      <c r="X285" s="432"/>
      <c r="Y285" s="432"/>
      <c r="Z285" s="432"/>
      <c r="AA285" s="432"/>
      <c r="AB285" s="432"/>
      <c r="AC285" s="432"/>
      <c r="AD285" s="432"/>
      <c r="AE285" s="432"/>
      <c r="AF285" s="432"/>
      <c r="AG285" s="432"/>
      <c r="AH285" s="432"/>
      <c r="AI285" s="432"/>
      <c r="AJ285" s="432"/>
      <c r="AK285" s="432"/>
      <c r="AL285" s="432"/>
      <c r="AM285" s="432"/>
      <c r="AN285" s="432"/>
      <c r="AO285" s="432"/>
      <c r="AP285" s="432"/>
      <c r="AQ285" s="432"/>
      <c r="AR285" s="432"/>
      <c r="AS285" s="432"/>
      <c r="AT285" s="432"/>
      <c r="AU285" s="432"/>
      <c r="AV285" s="432"/>
      <c r="AW285" s="432"/>
      <c r="AX285" s="432"/>
      <c r="AY285" s="432"/>
      <c r="AZ285" s="432"/>
      <c r="BA285" s="432"/>
    </row>
    <row r="286" spans="1:53">
      <c r="A286" s="432"/>
      <c r="B286" s="432"/>
      <c r="C286" s="432"/>
      <c r="D286" s="432"/>
      <c r="E286" s="432"/>
      <c r="F286" s="432"/>
      <c r="G286" s="432"/>
      <c r="H286" s="432"/>
      <c r="I286" s="432"/>
      <c r="J286" s="432"/>
      <c r="K286" s="432"/>
      <c r="L286" s="432"/>
      <c r="M286" s="432"/>
      <c r="N286" s="432"/>
      <c r="O286" s="432"/>
      <c r="P286" s="432"/>
      <c r="Q286" s="432"/>
      <c r="R286" s="432"/>
      <c r="S286" s="432"/>
      <c r="T286" s="432"/>
      <c r="U286" s="432"/>
      <c r="V286" s="432"/>
      <c r="W286" s="432"/>
      <c r="X286" s="432"/>
      <c r="Y286" s="432"/>
      <c r="Z286" s="432"/>
      <c r="AA286" s="432"/>
      <c r="AB286" s="432"/>
      <c r="AC286" s="432"/>
      <c r="AD286" s="432"/>
      <c r="AE286" s="432"/>
      <c r="AF286" s="432"/>
      <c r="AG286" s="432"/>
      <c r="AH286" s="432"/>
      <c r="AI286" s="432"/>
      <c r="AJ286" s="432"/>
      <c r="AK286" s="432"/>
      <c r="AL286" s="432"/>
      <c r="AM286" s="432"/>
      <c r="AN286" s="432"/>
      <c r="AO286" s="432"/>
      <c r="AP286" s="432"/>
      <c r="AQ286" s="432"/>
      <c r="AR286" s="432"/>
      <c r="AS286" s="432"/>
      <c r="AT286" s="432"/>
      <c r="AU286" s="432"/>
      <c r="AV286" s="432"/>
      <c r="AW286" s="432"/>
      <c r="AX286" s="432"/>
      <c r="AY286" s="432"/>
      <c r="AZ286" s="432"/>
      <c r="BA286" s="432"/>
    </row>
    <row r="287" spans="1:53">
      <c r="A287" s="432"/>
      <c r="B287" s="432"/>
      <c r="C287" s="432"/>
      <c r="D287" s="432"/>
      <c r="E287" s="432"/>
      <c r="F287" s="432"/>
      <c r="G287" s="432"/>
      <c r="H287" s="432"/>
      <c r="I287" s="432"/>
      <c r="J287" s="432"/>
      <c r="K287" s="432"/>
      <c r="L287" s="432"/>
      <c r="M287" s="432"/>
      <c r="N287" s="432"/>
      <c r="O287" s="432"/>
      <c r="P287" s="432"/>
      <c r="Q287" s="432"/>
      <c r="R287" s="432"/>
      <c r="S287" s="432"/>
      <c r="T287" s="432"/>
      <c r="U287" s="432"/>
      <c r="V287" s="432"/>
      <c r="W287" s="432"/>
      <c r="X287" s="432"/>
      <c r="Y287" s="432"/>
      <c r="Z287" s="432"/>
      <c r="AA287" s="432"/>
      <c r="AB287" s="432"/>
      <c r="AC287" s="432"/>
      <c r="AD287" s="432"/>
      <c r="AE287" s="432"/>
      <c r="AF287" s="432"/>
      <c r="AG287" s="432"/>
      <c r="AH287" s="432"/>
      <c r="AI287" s="432"/>
      <c r="AJ287" s="432"/>
      <c r="AK287" s="432"/>
      <c r="AL287" s="432"/>
      <c r="AM287" s="432"/>
      <c r="AN287" s="432"/>
      <c r="AO287" s="432"/>
      <c r="AP287" s="432"/>
      <c r="AQ287" s="432"/>
      <c r="AR287" s="432"/>
      <c r="AS287" s="432"/>
      <c r="AT287" s="432"/>
      <c r="AU287" s="432"/>
      <c r="AV287" s="432"/>
      <c r="AW287" s="432"/>
      <c r="AX287" s="432"/>
      <c r="AY287" s="432"/>
      <c r="AZ287" s="432"/>
      <c r="BA287" s="432"/>
    </row>
    <row r="288" spans="1:53">
      <c r="A288" s="432"/>
      <c r="B288" s="432"/>
      <c r="C288" s="432"/>
      <c r="D288" s="432"/>
      <c r="E288" s="432"/>
      <c r="F288" s="432"/>
      <c r="G288" s="432"/>
      <c r="H288" s="432"/>
      <c r="I288" s="432"/>
      <c r="J288" s="432"/>
      <c r="K288" s="432"/>
      <c r="L288" s="432"/>
      <c r="M288" s="432"/>
      <c r="N288" s="432"/>
      <c r="O288" s="432"/>
      <c r="P288" s="432"/>
      <c r="Q288" s="432"/>
      <c r="R288" s="432"/>
      <c r="S288" s="432"/>
      <c r="T288" s="432"/>
      <c r="U288" s="432"/>
      <c r="V288" s="432"/>
      <c r="W288" s="432"/>
      <c r="X288" s="432"/>
      <c r="Y288" s="432"/>
      <c r="Z288" s="432"/>
      <c r="AA288" s="432"/>
      <c r="AB288" s="432"/>
      <c r="AC288" s="432"/>
      <c r="AD288" s="432"/>
      <c r="AE288" s="432"/>
      <c r="AF288" s="432"/>
      <c r="AG288" s="432"/>
      <c r="AH288" s="432"/>
      <c r="AI288" s="432"/>
      <c r="AJ288" s="432"/>
      <c r="AK288" s="432"/>
      <c r="AL288" s="432"/>
      <c r="AM288" s="432"/>
      <c r="AN288" s="432"/>
      <c r="AO288" s="432"/>
      <c r="AP288" s="432"/>
      <c r="AQ288" s="432"/>
      <c r="AR288" s="432"/>
      <c r="AS288" s="432"/>
      <c r="AT288" s="432"/>
      <c r="AU288" s="432"/>
      <c r="AV288" s="432"/>
      <c r="AW288" s="432"/>
      <c r="AX288" s="432"/>
      <c r="AY288" s="432"/>
      <c r="AZ288" s="432"/>
      <c r="BA288" s="432"/>
    </row>
    <row r="289" spans="1:53">
      <c r="A289" s="432"/>
      <c r="B289" s="432"/>
      <c r="C289" s="432"/>
      <c r="D289" s="432"/>
      <c r="E289" s="432"/>
      <c r="F289" s="432"/>
      <c r="G289" s="432"/>
      <c r="H289" s="432"/>
      <c r="I289" s="432"/>
      <c r="J289" s="432"/>
      <c r="K289" s="432"/>
      <c r="L289" s="432"/>
      <c r="M289" s="432"/>
      <c r="N289" s="432"/>
      <c r="O289" s="432"/>
      <c r="P289" s="432"/>
      <c r="Q289" s="432"/>
      <c r="R289" s="432"/>
      <c r="S289" s="432"/>
      <c r="T289" s="432"/>
      <c r="U289" s="432"/>
      <c r="V289" s="432"/>
      <c r="W289" s="432"/>
      <c r="X289" s="432"/>
      <c r="Y289" s="432"/>
      <c r="Z289" s="432"/>
      <c r="AA289" s="432"/>
      <c r="AB289" s="432"/>
      <c r="AC289" s="432"/>
      <c r="AD289" s="432"/>
      <c r="AE289" s="432"/>
      <c r="AF289" s="432"/>
      <c r="AG289" s="432"/>
      <c r="AH289" s="432"/>
      <c r="AI289" s="432"/>
      <c r="AJ289" s="432"/>
      <c r="AK289" s="432"/>
      <c r="AL289" s="432"/>
      <c r="AM289" s="432"/>
      <c r="AN289" s="432"/>
      <c r="AO289" s="432"/>
      <c r="AP289" s="432"/>
      <c r="AQ289" s="432"/>
      <c r="AR289" s="432"/>
      <c r="AS289" s="432"/>
      <c r="AT289" s="432"/>
      <c r="AU289" s="432"/>
      <c r="AV289" s="432"/>
      <c r="AW289" s="432"/>
      <c r="AX289" s="432"/>
      <c r="AY289" s="432"/>
      <c r="AZ289" s="432"/>
      <c r="BA289" s="432"/>
    </row>
    <row r="290" spans="1:53">
      <c r="A290" s="432"/>
      <c r="B290" s="432"/>
      <c r="C290" s="432"/>
      <c r="D290" s="432"/>
      <c r="E290" s="432"/>
      <c r="F290" s="432"/>
      <c r="G290" s="432"/>
      <c r="H290" s="432"/>
      <c r="I290" s="432"/>
      <c r="J290" s="432"/>
      <c r="K290" s="432"/>
      <c r="L290" s="432"/>
      <c r="M290" s="432"/>
      <c r="N290" s="432"/>
      <c r="O290" s="432"/>
      <c r="P290" s="432"/>
      <c r="Q290" s="432"/>
      <c r="R290" s="432"/>
      <c r="S290" s="432"/>
      <c r="T290" s="432"/>
      <c r="U290" s="432"/>
      <c r="V290" s="432"/>
      <c r="W290" s="432"/>
      <c r="X290" s="432"/>
      <c r="Y290" s="432"/>
      <c r="Z290" s="432"/>
      <c r="AA290" s="432"/>
      <c r="AB290" s="432"/>
      <c r="AC290" s="432"/>
      <c r="AD290" s="432"/>
      <c r="AE290" s="432"/>
      <c r="AF290" s="432"/>
      <c r="AG290" s="432"/>
      <c r="AH290" s="432"/>
      <c r="AI290" s="432"/>
      <c r="AJ290" s="432"/>
      <c r="AK290" s="432"/>
      <c r="AL290" s="432"/>
      <c r="AM290" s="432"/>
      <c r="AN290" s="432"/>
      <c r="AO290" s="432"/>
      <c r="AP290" s="432"/>
      <c r="AQ290" s="432"/>
      <c r="AR290" s="432"/>
      <c r="AS290" s="432"/>
      <c r="AT290" s="432"/>
      <c r="AU290" s="432"/>
      <c r="AV290" s="432"/>
      <c r="AW290" s="432"/>
      <c r="AX290" s="432"/>
      <c r="AY290" s="432"/>
      <c r="AZ290" s="432"/>
      <c r="BA290" s="432"/>
    </row>
    <row r="291" spans="1:53">
      <c r="A291" s="432"/>
      <c r="B291" s="432"/>
      <c r="C291" s="432"/>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432"/>
      <c r="AM291" s="432"/>
      <c r="AN291" s="432"/>
      <c r="AO291" s="432"/>
      <c r="AP291" s="432"/>
      <c r="AQ291" s="432"/>
      <c r="AR291" s="432"/>
      <c r="AS291" s="432"/>
      <c r="AT291" s="432"/>
      <c r="AU291" s="432"/>
      <c r="AV291" s="432"/>
      <c r="AW291" s="432"/>
      <c r="AX291" s="432"/>
      <c r="AY291" s="432"/>
      <c r="AZ291" s="432"/>
      <c r="BA291" s="432"/>
    </row>
    <row r="292" spans="1:53">
      <c r="A292" s="432"/>
      <c r="B292" s="432"/>
      <c r="C292" s="432"/>
      <c r="D292" s="432"/>
      <c r="E292" s="432"/>
      <c r="F292" s="432"/>
      <c r="G292" s="432"/>
      <c r="H292" s="432"/>
      <c r="I292" s="432"/>
      <c r="J292" s="432"/>
      <c r="K292" s="432"/>
      <c r="L292" s="432"/>
      <c r="M292" s="432"/>
      <c r="N292" s="432"/>
      <c r="O292" s="432"/>
      <c r="P292" s="432"/>
      <c r="Q292" s="432"/>
      <c r="R292" s="432"/>
      <c r="S292" s="432"/>
      <c r="T292" s="432"/>
      <c r="U292" s="432"/>
      <c r="V292" s="432"/>
      <c r="W292" s="432"/>
      <c r="X292" s="432"/>
      <c r="Y292" s="432"/>
      <c r="Z292" s="432"/>
      <c r="AA292" s="432"/>
      <c r="AB292" s="432"/>
      <c r="AC292" s="432"/>
      <c r="AD292" s="432"/>
      <c r="AE292" s="432"/>
      <c r="AF292" s="432"/>
      <c r="AG292" s="432"/>
      <c r="AH292" s="432"/>
      <c r="AI292" s="432"/>
      <c r="AJ292" s="432"/>
      <c r="AK292" s="432"/>
      <c r="AL292" s="432"/>
      <c r="AM292" s="432"/>
      <c r="AN292" s="432"/>
      <c r="AO292" s="432"/>
      <c r="AP292" s="432"/>
      <c r="AQ292" s="432"/>
      <c r="AR292" s="432"/>
      <c r="AS292" s="432"/>
      <c r="AT292" s="432"/>
      <c r="AU292" s="432"/>
      <c r="AV292" s="432"/>
      <c r="AW292" s="432"/>
      <c r="AX292" s="432"/>
      <c r="AY292" s="432"/>
      <c r="AZ292" s="432"/>
      <c r="BA292" s="432"/>
    </row>
    <row r="293" spans="1:53">
      <c r="A293" s="432"/>
      <c r="B293" s="432"/>
      <c r="C293" s="432"/>
      <c r="D293" s="432"/>
      <c r="E293" s="432"/>
      <c r="F293" s="432"/>
      <c r="G293" s="432"/>
      <c r="H293" s="432"/>
      <c r="I293" s="432"/>
      <c r="J293" s="432"/>
      <c r="K293" s="432"/>
      <c r="L293" s="432"/>
      <c r="M293" s="432"/>
      <c r="N293" s="432"/>
      <c r="O293" s="432"/>
      <c r="P293" s="432"/>
      <c r="Q293" s="432"/>
      <c r="R293" s="432"/>
      <c r="S293" s="432"/>
      <c r="T293" s="432"/>
      <c r="U293" s="432"/>
      <c r="V293" s="432"/>
      <c r="W293" s="432"/>
      <c r="X293" s="432"/>
      <c r="Y293" s="432"/>
      <c r="Z293" s="432"/>
      <c r="AA293" s="432"/>
      <c r="AB293" s="432"/>
      <c r="AC293" s="432"/>
      <c r="AD293" s="432"/>
      <c r="AE293" s="432"/>
      <c r="AF293" s="432"/>
      <c r="AG293" s="432"/>
      <c r="AH293" s="432"/>
      <c r="AI293" s="432"/>
      <c r="AJ293" s="432"/>
      <c r="AK293" s="432"/>
      <c r="AL293" s="432"/>
      <c r="AM293" s="432"/>
      <c r="AN293" s="432"/>
      <c r="AO293" s="432"/>
      <c r="AP293" s="432"/>
      <c r="AQ293" s="432"/>
      <c r="AR293" s="432"/>
      <c r="AS293" s="432"/>
      <c r="AT293" s="432"/>
      <c r="AU293" s="432"/>
      <c r="AV293" s="432"/>
      <c r="AW293" s="432"/>
      <c r="AX293" s="432"/>
      <c r="AY293" s="432"/>
      <c r="AZ293" s="432"/>
      <c r="BA293" s="432"/>
    </row>
    <row r="294" spans="1:53">
      <c r="A294" s="432"/>
      <c r="B294" s="432"/>
      <c r="C294" s="432"/>
      <c r="D294" s="432"/>
      <c r="E294" s="432"/>
      <c r="F294" s="432"/>
      <c r="G294" s="432"/>
      <c r="H294" s="432"/>
      <c r="I294" s="432"/>
      <c r="J294" s="432"/>
      <c r="K294" s="432"/>
      <c r="L294" s="432"/>
      <c r="M294" s="432"/>
      <c r="N294" s="432"/>
      <c r="O294" s="432"/>
      <c r="P294" s="432"/>
      <c r="Q294" s="432"/>
      <c r="R294" s="432"/>
      <c r="S294" s="432"/>
      <c r="T294" s="432"/>
      <c r="U294" s="432"/>
      <c r="V294" s="432"/>
      <c r="W294" s="432"/>
      <c r="X294" s="432"/>
      <c r="Y294" s="432"/>
      <c r="Z294" s="432"/>
      <c r="AA294" s="432"/>
      <c r="AB294" s="432"/>
      <c r="AC294" s="432"/>
      <c r="AD294" s="432"/>
      <c r="AE294" s="432"/>
      <c r="AF294" s="432"/>
      <c r="AG294" s="432"/>
      <c r="AH294" s="432"/>
      <c r="AI294" s="432"/>
      <c r="AJ294" s="432"/>
      <c r="AK294" s="432"/>
      <c r="AL294" s="432"/>
      <c r="AM294" s="432"/>
      <c r="AN294" s="432"/>
      <c r="AO294" s="432"/>
      <c r="AP294" s="432"/>
      <c r="AQ294" s="432"/>
      <c r="AR294" s="432"/>
      <c r="AS294" s="432"/>
      <c r="AT294" s="432"/>
      <c r="AU294" s="432"/>
      <c r="AV294" s="432"/>
      <c r="AW294" s="432"/>
      <c r="AX294" s="432"/>
      <c r="AY294" s="432"/>
      <c r="AZ294" s="432"/>
      <c r="BA294" s="432"/>
    </row>
    <row r="295" spans="1:53">
      <c r="A295" s="432"/>
      <c r="B295" s="432"/>
      <c r="C295" s="432"/>
      <c r="D295" s="432"/>
      <c r="E295" s="432"/>
      <c r="F295" s="432"/>
      <c r="G295" s="432"/>
      <c r="H295" s="432"/>
      <c r="I295" s="432"/>
      <c r="J295" s="432"/>
      <c r="K295" s="432"/>
      <c r="L295" s="432"/>
      <c r="M295" s="432"/>
      <c r="N295" s="432"/>
      <c r="O295" s="432"/>
      <c r="P295" s="432"/>
      <c r="Q295" s="432"/>
      <c r="R295" s="432"/>
      <c r="S295" s="432"/>
      <c r="T295" s="432"/>
      <c r="U295" s="432"/>
      <c r="V295" s="432"/>
      <c r="W295" s="432"/>
      <c r="X295" s="432"/>
      <c r="Y295" s="432"/>
      <c r="Z295" s="432"/>
      <c r="AA295" s="432"/>
      <c r="AB295" s="432"/>
      <c r="AC295" s="432"/>
      <c r="AD295" s="432"/>
      <c r="AE295" s="432"/>
      <c r="AF295" s="432"/>
      <c r="AG295" s="432"/>
      <c r="AH295" s="432"/>
      <c r="AI295" s="432"/>
      <c r="AJ295" s="432"/>
      <c r="AK295" s="432"/>
      <c r="AL295" s="432"/>
      <c r="AM295" s="432"/>
      <c r="AN295" s="432"/>
      <c r="AO295" s="432"/>
      <c r="AP295" s="432"/>
      <c r="AQ295" s="432"/>
      <c r="AR295" s="432"/>
      <c r="AS295" s="432"/>
      <c r="AT295" s="432"/>
      <c r="AU295" s="432"/>
      <c r="AV295" s="432"/>
      <c r="AW295" s="432"/>
      <c r="AX295" s="432"/>
      <c r="AY295" s="432"/>
      <c r="AZ295" s="432"/>
      <c r="BA295" s="432"/>
    </row>
    <row r="296" spans="1:53">
      <c r="A296" s="432"/>
      <c r="B296" s="432"/>
      <c r="C296" s="432"/>
      <c r="D296" s="432"/>
      <c r="E296" s="432"/>
      <c r="F296" s="432"/>
      <c r="G296" s="432"/>
      <c r="H296" s="432"/>
      <c r="I296" s="432"/>
      <c r="J296" s="432"/>
      <c r="K296" s="432"/>
      <c r="L296" s="432"/>
      <c r="M296" s="432"/>
      <c r="N296" s="432"/>
      <c r="O296" s="432"/>
      <c r="P296" s="432"/>
      <c r="Q296" s="432"/>
      <c r="R296" s="432"/>
      <c r="S296" s="432"/>
      <c r="T296" s="432"/>
      <c r="U296" s="432"/>
      <c r="V296" s="432"/>
      <c r="W296" s="432"/>
      <c r="X296" s="432"/>
      <c r="Y296" s="432"/>
      <c r="Z296" s="432"/>
      <c r="AA296" s="432"/>
      <c r="AB296" s="432"/>
      <c r="AC296" s="432"/>
      <c r="AD296" s="432"/>
      <c r="AE296" s="432"/>
      <c r="AF296" s="432"/>
      <c r="AG296" s="432"/>
      <c r="AH296" s="432"/>
      <c r="AI296" s="432"/>
      <c r="AJ296" s="432"/>
      <c r="AK296" s="432"/>
      <c r="AL296" s="432"/>
      <c r="AM296" s="432"/>
      <c r="AN296" s="432"/>
      <c r="AO296" s="432"/>
      <c r="AP296" s="432"/>
      <c r="AQ296" s="432"/>
      <c r="AR296" s="432"/>
      <c r="AS296" s="432"/>
      <c r="AT296" s="432"/>
      <c r="AU296" s="432"/>
      <c r="AV296" s="432"/>
      <c r="AW296" s="432"/>
      <c r="AX296" s="432"/>
      <c r="AY296" s="432"/>
      <c r="AZ296" s="432"/>
      <c r="BA296" s="432"/>
    </row>
    <row r="297" spans="1:53">
      <c r="A297" s="432"/>
      <c r="B297" s="432"/>
      <c r="C297" s="432"/>
      <c r="D297" s="432"/>
      <c r="E297" s="432"/>
      <c r="F297" s="432"/>
      <c r="G297" s="432"/>
      <c r="H297" s="432"/>
      <c r="I297" s="432"/>
      <c r="J297" s="432"/>
      <c r="K297" s="432"/>
      <c r="L297" s="432"/>
      <c r="M297" s="432"/>
      <c r="N297" s="432"/>
      <c r="O297" s="432"/>
      <c r="P297" s="432"/>
      <c r="Q297" s="432"/>
      <c r="R297" s="432"/>
      <c r="S297" s="432"/>
      <c r="T297" s="432"/>
      <c r="U297" s="432"/>
      <c r="V297" s="432"/>
      <c r="W297" s="432"/>
      <c r="X297" s="432"/>
      <c r="Y297" s="432"/>
      <c r="Z297" s="432"/>
      <c r="AA297" s="432"/>
      <c r="AB297" s="432"/>
      <c r="AC297" s="432"/>
      <c r="AD297" s="432"/>
      <c r="AE297" s="432"/>
      <c r="AF297" s="432"/>
      <c r="AG297" s="432"/>
      <c r="AH297" s="432"/>
      <c r="AI297" s="432"/>
      <c r="AJ297" s="432"/>
      <c r="AK297" s="432"/>
      <c r="AL297" s="432"/>
      <c r="AM297" s="432"/>
      <c r="AN297" s="432"/>
      <c r="AO297" s="432"/>
      <c r="AP297" s="432"/>
      <c r="AQ297" s="432"/>
      <c r="AR297" s="432"/>
      <c r="AS297" s="432"/>
      <c r="AT297" s="432"/>
      <c r="AU297" s="432"/>
      <c r="AV297" s="432"/>
      <c r="AW297" s="432"/>
      <c r="AX297" s="432"/>
      <c r="AY297" s="432"/>
      <c r="AZ297" s="432"/>
      <c r="BA297" s="432"/>
    </row>
    <row r="298" spans="1:53">
      <c r="A298" s="432"/>
      <c r="B298" s="432"/>
      <c r="C298" s="432"/>
      <c r="D298" s="432"/>
      <c r="E298" s="432"/>
      <c r="F298" s="432"/>
      <c r="G298" s="432"/>
      <c r="H298" s="432"/>
      <c r="I298" s="432"/>
      <c r="J298" s="432"/>
      <c r="K298" s="432"/>
      <c r="L298" s="432"/>
      <c r="M298" s="432"/>
      <c r="N298" s="432"/>
      <c r="O298" s="432"/>
      <c r="P298" s="432"/>
      <c r="Q298" s="432"/>
      <c r="R298" s="432"/>
      <c r="S298" s="432"/>
      <c r="T298" s="432"/>
      <c r="U298" s="432"/>
      <c r="V298" s="432"/>
      <c r="W298" s="432"/>
      <c r="X298" s="432"/>
      <c r="Y298" s="432"/>
      <c r="Z298" s="432"/>
      <c r="AA298" s="432"/>
      <c r="AB298" s="432"/>
      <c r="AC298" s="432"/>
      <c r="AD298" s="432"/>
      <c r="AE298" s="432"/>
      <c r="AF298" s="432"/>
      <c r="AG298" s="432"/>
      <c r="AH298" s="432"/>
      <c r="AI298" s="432"/>
      <c r="AJ298" s="432"/>
      <c r="AK298" s="432"/>
      <c r="AL298" s="432"/>
      <c r="AM298" s="432"/>
      <c r="AN298" s="432"/>
      <c r="AO298" s="432"/>
      <c r="AP298" s="432"/>
      <c r="AQ298" s="432"/>
      <c r="AR298" s="432"/>
      <c r="AS298" s="432"/>
      <c r="AT298" s="432"/>
      <c r="AU298" s="432"/>
      <c r="AV298" s="432"/>
      <c r="AW298" s="432"/>
      <c r="AX298" s="432"/>
      <c r="AY298" s="432"/>
      <c r="AZ298" s="432"/>
      <c r="BA298" s="432"/>
    </row>
    <row r="299" spans="1:53">
      <c r="A299" s="432"/>
      <c r="B299" s="432"/>
      <c r="C299" s="432"/>
      <c r="D299" s="432"/>
      <c r="E299" s="432"/>
      <c r="F299" s="432"/>
      <c r="G299" s="432"/>
      <c r="H299" s="432"/>
      <c r="I299" s="432"/>
      <c r="J299" s="432"/>
      <c r="K299" s="432"/>
      <c r="L299" s="432"/>
      <c r="M299" s="432"/>
      <c r="N299" s="432"/>
      <c r="O299" s="432"/>
      <c r="P299" s="432"/>
      <c r="Q299" s="432"/>
      <c r="R299" s="432"/>
      <c r="S299" s="432"/>
      <c r="T299" s="432"/>
      <c r="U299" s="432"/>
      <c r="V299" s="432"/>
      <c r="W299" s="432"/>
      <c r="X299" s="432"/>
      <c r="Y299" s="432"/>
      <c r="Z299" s="432"/>
      <c r="AA299" s="432"/>
      <c r="AB299" s="432"/>
      <c r="AC299" s="432"/>
      <c r="AD299" s="432"/>
      <c r="AE299" s="432"/>
      <c r="AF299" s="432"/>
      <c r="AG299" s="432"/>
      <c r="AH299" s="432"/>
      <c r="AI299" s="432"/>
      <c r="AJ299" s="432"/>
      <c r="AK299" s="432"/>
      <c r="AL299" s="432"/>
      <c r="AM299" s="432"/>
      <c r="AN299" s="432"/>
      <c r="AO299" s="432"/>
      <c r="AP299" s="432"/>
      <c r="AQ299" s="432"/>
      <c r="AR299" s="432"/>
      <c r="AS299" s="432"/>
      <c r="AT299" s="432"/>
      <c r="AU299" s="432"/>
      <c r="AV299" s="432"/>
      <c r="AW299" s="432"/>
      <c r="AX299" s="432"/>
      <c r="AY299" s="432"/>
      <c r="AZ299" s="432"/>
      <c r="BA299" s="432"/>
    </row>
    <row r="300" spans="1:53">
      <c r="A300" s="432"/>
      <c r="B300" s="432"/>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c r="AA300" s="432"/>
      <c r="AB300" s="432"/>
      <c r="AC300" s="432"/>
      <c r="AD300" s="432"/>
      <c r="AE300" s="432"/>
      <c r="AF300" s="432"/>
      <c r="AG300" s="432"/>
      <c r="AH300" s="432"/>
      <c r="AI300" s="432"/>
      <c r="AJ300" s="432"/>
      <c r="AK300" s="432"/>
      <c r="AL300" s="432"/>
      <c r="AM300" s="432"/>
      <c r="AN300" s="432"/>
      <c r="AO300" s="432"/>
      <c r="AP300" s="432"/>
      <c r="AQ300" s="432"/>
      <c r="AR300" s="432"/>
      <c r="AS300" s="432"/>
      <c r="AT300" s="432"/>
      <c r="AU300" s="432"/>
      <c r="AV300" s="432"/>
      <c r="AW300" s="432"/>
      <c r="AX300" s="432"/>
      <c r="AY300" s="432"/>
      <c r="AZ300" s="432"/>
      <c r="BA300" s="432"/>
    </row>
    <row r="301" spans="1:53">
      <c r="A301" s="432"/>
      <c r="B301" s="432"/>
      <c r="C301" s="432"/>
      <c r="D301" s="432"/>
      <c r="E301" s="432"/>
      <c r="F301" s="432"/>
      <c r="G301" s="432"/>
      <c r="H301" s="432"/>
      <c r="I301" s="432"/>
      <c r="J301" s="432"/>
      <c r="K301" s="432"/>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row>
    <row r="302" spans="1:53">
      <c r="A302" s="432"/>
      <c r="B302" s="432"/>
      <c r="C302" s="432"/>
      <c r="D302" s="432"/>
      <c r="E302" s="432"/>
      <c r="F302" s="432"/>
      <c r="G302" s="432"/>
      <c r="H302" s="432"/>
      <c r="I302" s="432"/>
      <c r="J302" s="432"/>
      <c r="K302" s="432"/>
      <c r="L302" s="432"/>
      <c r="M302" s="432"/>
      <c r="N302" s="432"/>
      <c r="O302" s="432"/>
      <c r="P302" s="432"/>
      <c r="Q302" s="432"/>
      <c r="R302" s="432"/>
      <c r="S302" s="432"/>
      <c r="T302" s="432"/>
      <c r="U302" s="432"/>
      <c r="V302" s="432"/>
      <c r="W302" s="432"/>
      <c r="X302" s="432"/>
      <c r="Y302" s="432"/>
      <c r="Z302" s="432"/>
      <c r="AA302" s="432"/>
      <c r="AB302" s="432"/>
      <c r="AC302" s="432"/>
      <c r="AD302" s="432"/>
      <c r="AE302" s="432"/>
      <c r="AF302" s="432"/>
      <c r="AG302" s="432"/>
      <c r="AH302" s="432"/>
      <c r="AI302" s="432"/>
      <c r="AJ302" s="432"/>
      <c r="AK302" s="432"/>
      <c r="AL302" s="432"/>
      <c r="AM302" s="432"/>
      <c r="AN302" s="432"/>
      <c r="AO302" s="432"/>
      <c r="AP302" s="432"/>
      <c r="AQ302" s="432"/>
      <c r="AR302" s="432"/>
      <c r="AS302" s="432"/>
      <c r="AT302" s="432"/>
      <c r="AU302" s="432"/>
      <c r="AV302" s="432"/>
      <c r="AW302" s="432"/>
      <c r="AX302" s="432"/>
      <c r="AY302" s="432"/>
      <c r="AZ302" s="432"/>
      <c r="BA302" s="432"/>
    </row>
    <row r="303" spans="1:53">
      <c r="A303" s="432"/>
      <c r="B303" s="432"/>
      <c r="C303" s="432"/>
      <c r="D303" s="432"/>
      <c r="E303" s="432"/>
      <c r="F303" s="432"/>
      <c r="G303" s="432"/>
      <c r="H303" s="432"/>
      <c r="I303" s="432"/>
      <c r="J303" s="432"/>
      <c r="K303" s="432"/>
      <c r="L303" s="432"/>
      <c r="M303" s="432"/>
      <c r="N303" s="432"/>
      <c r="O303" s="432"/>
      <c r="P303" s="432"/>
      <c r="Q303" s="432"/>
      <c r="R303" s="432"/>
      <c r="S303" s="432"/>
      <c r="T303" s="432"/>
      <c r="U303" s="432"/>
      <c r="V303" s="432"/>
      <c r="W303" s="432"/>
      <c r="X303" s="432"/>
      <c r="Y303" s="432"/>
      <c r="Z303" s="432"/>
      <c r="AA303" s="432"/>
      <c r="AB303" s="432"/>
      <c r="AC303" s="432"/>
      <c r="AD303" s="432"/>
      <c r="AE303" s="432"/>
      <c r="AF303" s="432"/>
      <c r="AG303" s="432"/>
      <c r="AH303" s="432"/>
      <c r="AI303" s="432"/>
      <c r="AJ303" s="432"/>
      <c r="AK303" s="432"/>
      <c r="AL303" s="432"/>
      <c r="AM303" s="432"/>
      <c r="AN303" s="432"/>
      <c r="AO303" s="432"/>
      <c r="AP303" s="432"/>
      <c r="AQ303" s="432"/>
      <c r="AR303" s="432"/>
      <c r="AS303" s="432"/>
      <c r="AT303" s="432"/>
      <c r="AU303" s="432"/>
      <c r="AV303" s="432"/>
      <c r="AW303" s="432"/>
      <c r="AX303" s="432"/>
      <c r="AY303" s="432"/>
      <c r="AZ303" s="432"/>
      <c r="BA303" s="432"/>
    </row>
    <row r="304" spans="1:53">
      <c r="A304" s="432"/>
      <c r="B304" s="432"/>
      <c r="C304" s="432"/>
      <c r="D304" s="432"/>
      <c r="E304" s="432"/>
      <c r="F304" s="432"/>
      <c r="G304" s="432"/>
      <c r="H304" s="432"/>
      <c r="I304" s="432"/>
      <c r="J304" s="432"/>
      <c r="K304" s="432"/>
      <c r="L304" s="432"/>
      <c r="M304" s="432"/>
      <c r="N304" s="432"/>
      <c r="O304" s="432"/>
      <c r="P304" s="432"/>
      <c r="Q304" s="432"/>
      <c r="R304" s="432"/>
      <c r="S304" s="432"/>
      <c r="T304" s="432"/>
      <c r="U304" s="432"/>
      <c r="V304" s="432"/>
      <c r="W304" s="432"/>
      <c r="X304" s="432"/>
      <c r="Y304" s="432"/>
      <c r="Z304" s="432"/>
      <c r="AA304" s="432"/>
      <c r="AB304" s="432"/>
      <c r="AC304" s="432"/>
      <c r="AD304" s="432"/>
      <c r="AE304" s="432"/>
      <c r="AF304" s="432"/>
      <c r="AG304" s="432"/>
      <c r="AH304" s="432"/>
      <c r="AI304" s="432"/>
      <c r="AJ304" s="432"/>
      <c r="AK304" s="432"/>
      <c r="AL304" s="432"/>
      <c r="AM304" s="432"/>
      <c r="AN304" s="432"/>
      <c r="AO304" s="432"/>
      <c r="AP304" s="432"/>
      <c r="AQ304" s="432"/>
      <c r="AR304" s="432"/>
      <c r="AS304" s="432"/>
      <c r="AT304" s="432"/>
      <c r="AU304" s="432"/>
      <c r="AV304" s="432"/>
      <c r="AW304" s="432"/>
      <c r="AX304" s="432"/>
      <c r="AY304" s="432"/>
      <c r="AZ304" s="432"/>
      <c r="BA304" s="432"/>
    </row>
    <row r="305" spans="1:53">
      <c r="A305" s="432"/>
      <c r="B305" s="432"/>
      <c r="C305" s="432"/>
      <c r="D305" s="432"/>
      <c r="E305" s="432"/>
      <c r="F305" s="432"/>
      <c r="G305" s="432"/>
      <c r="H305" s="432"/>
      <c r="I305" s="432"/>
      <c r="J305" s="432"/>
      <c r="K305" s="432"/>
      <c r="L305" s="432"/>
      <c r="M305" s="432"/>
      <c r="N305" s="432"/>
      <c r="O305" s="432"/>
      <c r="P305" s="432"/>
      <c r="Q305" s="432"/>
      <c r="R305" s="432"/>
      <c r="S305" s="432"/>
      <c r="T305" s="432"/>
      <c r="U305" s="432"/>
      <c r="V305" s="432"/>
      <c r="W305" s="432"/>
      <c r="X305" s="432"/>
      <c r="Y305" s="432"/>
      <c r="Z305" s="432"/>
      <c r="AA305" s="432"/>
      <c r="AB305" s="432"/>
      <c r="AC305" s="432"/>
      <c r="AD305" s="432"/>
      <c r="AE305" s="432"/>
      <c r="AF305" s="432"/>
      <c r="AG305" s="432"/>
      <c r="AH305" s="432"/>
      <c r="AI305" s="432"/>
      <c r="AJ305" s="432"/>
      <c r="AK305" s="432"/>
      <c r="AL305" s="432"/>
      <c r="AM305" s="432"/>
      <c r="AN305" s="432"/>
      <c r="AO305" s="432"/>
      <c r="AP305" s="432"/>
      <c r="AQ305" s="432"/>
      <c r="AR305" s="432"/>
      <c r="AS305" s="432"/>
      <c r="AT305" s="432"/>
      <c r="AU305" s="432"/>
      <c r="AV305" s="432"/>
      <c r="AW305" s="432"/>
      <c r="AX305" s="432"/>
      <c r="AY305" s="432"/>
      <c r="AZ305" s="432"/>
      <c r="BA305" s="432"/>
    </row>
    <row r="306" spans="1:53">
      <c r="A306" s="432"/>
      <c r="B306" s="432"/>
      <c r="C306" s="432"/>
      <c r="D306" s="432"/>
      <c r="E306" s="432"/>
      <c r="F306" s="432"/>
      <c r="G306" s="432"/>
      <c r="H306" s="432"/>
      <c r="I306" s="432"/>
      <c r="J306" s="432"/>
      <c r="K306" s="432"/>
      <c r="L306" s="432"/>
      <c r="M306" s="432"/>
      <c r="N306" s="432"/>
      <c r="O306" s="432"/>
      <c r="P306" s="432"/>
      <c r="Q306" s="432"/>
      <c r="R306" s="432"/>
      <c r="S306" s="432"/>
      <c r="T306" s="432"/>
      <c r="U306" s="432"/>
      <c r="V306" s="432"/>
      <c r="W306" s="432"/>
      <c r="X306" s="432"/>
      <c r="Y306" s="432"/>
      <c r="Z306" s="432"/>
      <c r="AA306" s="432"/>
      <c r="AB306" s="432"/>
      <c r="AC306" s="432"/>
      <c r="AD306" s="432"/>
      <c r="AE306" s="432"/>
      <c r="AF306" s="432"/>
      <c r="AG306" s="432"/>
      <c r="AH306" s="432"/>
      <c r="AI306" s="432"/>
      <c r="AJ306" s="432"/>
      <c r="AK306" s="432"/>
      <c r="AL306" s="432"/>
      <c r="AM306" s="432"/>
      <c r="AN306" s="432"/>
      <c r="AO306" s="432"/>
      <c r="AP306" s="432"/>
      <c r="AQ306" s="432"/>
      <c r="AR306" s="432"/>
      <c r="AS306" s="432"/>
      <c r="AT306" s="432"/>
      <c r="AU306" s="432"/>
      <c r="AV306" s="432"/>
      <c r="AW306" s="432"/>
      <c r="AX306" s="432"/>
      <c r="AY306" s="432"/>
      <c r="AZ306" s="432"/>
      <c r="BA306" s="432"/>
    </row>
    <row r="307" spans="1:53">
      <c r="A307" s="432"/>
      <c r="B307" s="432"/>
      <c r="C307" s="432"/>
      <c r="D307" s="432"/>
      <c r="E307" s="432"/>
      <c r="F307" s="432"/>
      <c r="G307" s="432"/>
      <c r="H307" s="432"/>
      <c r="I307" s="432"/>
      <c r="J307" s="432"/>
      <c r="K307" s="432"/>
      <c r="L307" s="432"/>
      <c r="M307" s="432"/>
      <c r="N307" s="432"/>
      <c r="O307" s="432"/>
      <c r="P307" s="432"/>
      <c r="Q307" s="432"/>
      <c r="R307" s="432"/>
      <c r="S307" s="432"/>
      <c r="T307" s="432"/>
      <c r="U307" s="432"/>
      <c r="V307" s="432"/>
      <c r="W307" s="432"/>
      <c r="X307" s="432"/>
      <c r="Y307" s="432"/>
      <c r="Z307" s="432"/>
      <c r="AA307" s="432"/>
      <c r="AB307" s="432"/>
      <c r="AC307" s="432"/>
      <c r="AD307" s="432"/>
      <c r="AE307" s="432"/>
      <c r="AF307" s="432"/>
      <c r="AG307" s="432"/>
      <c r="AH307" s="432"/>
      <c r="AI307" s="432"/>
      <c r="AJ307" s="432"/>
      <c r="AK307" s="432"/>
      <c r="AL307" s="432"/>
      <c r="AM307" s="432"/>
      <c r="AN307" s="432"/>
      <c r="AO307" s="432"/>
      <c r="AP307" s="432"/>
      <c r="AQ307" s="432"/>
      <c r="AR307" s="432"/>
      <c r="AS307" s="432"/>
      <c r="AT307" s="432"/>
      <c r="AU307" s="432"/>
      <c r="AV307" s="432"/>
      <c r="AW307" s="432"/>
      <c r="AX307" s="432"/>
      <c r="AY307" s="432"/>
      <c r="AZ307" s="432"/>
      <c r="BA307" s="432"/>
    </row>
    <row r="308" spans="1:53">
      <c r="A308" s="432"/>
      <c r="B308" s="432"/>
      <c r="C308" s="432"/>
      <c r="D308" s="432"/>
      <c r="E308" s="432"/>
      <c r="F308" s="432"/>
      <c r="G308" s="432"/>
      <c r="H308" s="432"/>
      <c r="I308" s="432"/>
      <c r="J308" s="432"/>
      <c r="K308" s="432"/>
      <c r="L308" s="432"/>
      <c r="M308" s="432"/>
      <c r="N308" s="432"/>
      <c r="O308" s="432"/>
      <c r="P308" s="432"/>
      <c r="Q308" s="432"/>
      <c r="R308" s="432"/>
      <c r="S308" s="432"/>
      <c r="T308" s="432"/>
      <c r="U308" s="432"/>
      <c r="V308" s="432"/>
      <c r="W308" s="432"/>
      <c r="X308" s="432"/>
      <c r="Y308" s="432"/>
      <c r="Z308" s="432"/>
      <c r="AA308" s="432"/>
      <c r="AB308" s="432"/>
      <c r="AC308" s="432"/>
      <c r="AD308" s="432"/>
      <c r="AE308" s="432"/>
      <c r="AF308" s="432"/>
      <c r="AG308" s="432"/>
      <c r="AH308" s="432"/>
      <c r="AI308" s="432"/>
      <c r="AJ308" s="432"/>
      <c r="AK308" s="432"/>
      <c r="AL308" s="432"/>
      <c r="AM308" s="432"/>
      <c r="AN308" s="432"/>
      <c r="AO308" s="432"/>
      <c r="AP308" s="432"/>
      <c r="AQ308" s="432"/>
      <c r="AR308" s="432"/>
      <c r="AS308" s="432"/>
      <c r="AT308" s="432"/>
      <c r="AU308" s="432"/>
      <c r="AV308" s="432"/>
      <c r="AW308" s="432"/>
      <c r="AX308" s="432"/>
      <c r="AY308" s="432"/>
      <c r="AZ308" s="432"/>
      <c r="BA308" s="432"/>
    </row>
    <row r="309" spans="1:53">
      <c r="A309" s="432"/>
      <c r="B309" s="432"/>
      <c r="C309" s="432"/>
      <c r="D309" s="432"/>
      <c r="E309" s="432"/>
      <c r="F309" s="432"/>
      <c r="G309" s="432"/>
      <c r="H309" s="432"/>
      <c r="I309" s="432"/>
      <c r="J309" s="432"/>
      <c r="K309" s="432"/>
      <c r="L309" s="432"/>
      <c r="M309" s="432"/>
      <c r="N309" s="432"/>
      <c r="O309" s="432"/>
      <c r="P309" s="432"/>
      <c r="Q309" s="432"/>
      <c r="R309" s="432"/>
      <c r="S309" s="432"/>
      <c r="T309" s="432"/>
      <c r="U309" s="432"/>
      <c r="V309" s="432"/>
      <c r="W309" s="432"/>
      <c r="X309" s="432"/>
      <c r="Y309" s="432"/>
      <c r="Z309" s="432"/>
      <c r="AA309" s="432"/>
      <c r="AB309" s="432"/>
      <c r="AC309" s="432"/>
      <c r="AD309" s="432"/>
      <c r="AE309" s="432"/>
      <c r="AF309" s="432"/>
      <c r="AG309" s="432"/>
      <c r="AH309" s="432"/>
      <c r="AI309" s="432"/>
      <c r="AJ309" s="432"/>
      <c r="AK309" s="432"/>
      <c r="AL309" s="432"/>
      <c r="AM309" s="432"/>
      <c r="AN309" s="432"/>
      <c r="AO309" s="432"/>
      <c r="AP309" s="432"/>
      <c r="AQ309" s="432"/>
      <c r="AR309" s="432"/>
      <c r="AS309" s="432"/>
      <c r="AT309" s="432"/>
      <c r="AU309" s="432"/>
      <c r="AV309" s="432"/>
      <c r="AW309" s="432"/>
      <c r="AX309" s="432"/>
      <c r="AY309" s="432"/>
      <c r="AZ309" s="432"/>
      <c r="BA309" s="432"/>
    </row>
    <row r="310" spans="1:53">
      <c r="A310" s="432"/>
      <c r="B310" s="432"/>
      <c r="C310" s="432"/>
      <c r="D310" s="432"/>
      <c r="E310" s="432"/>
      <c r="F310" s="432"/>
      <c r="G310" s="432"/>
      <c r="H310" s="432"/>
      <c r="I310" s="432"/>
      <c r="J310" s="432"/>
      <c r="K310" s="432"/>
      <c r="L310" s="432"/>
      <c r="M310" s="432"/>
      <c r="N310" s="432"/>
      <c r="O310" s="432"/>
      <c r="P310" s="432"/>
      <c r="Q310" s="432"/>
      <c r="R310" s="432"/>
      <c r="S310" s="432"/>
      <c r="T310" s="432"/>
      <c r="U310" s="432"/>
      <c r="V310" s="432"/>
      <c r="W310" s="432"/>
      <c r="X310" s="432"/>
      <c r="Y310" s="432"/>
      <c r="Z310" s="432"/>
      <c r="AA310" s="432"/>
      <c r="AB310" s="432"/>
      <c r="AC310" s="432"/>
      <c r="AD310" s="432"/>
      <c r="AE310" s="432"/>
      <c r="AF310" s="432"/>
      <c r="AG310" s="432"/>
      <c r="AH310" s="432"/>
      <c r="AI310" s="432"/>
      <c r="AJ310" s="432"/>
      <c r="AK310" s="432"/>
      <c r="AL310" s="432"/>
      <c r="AM310" s="432"/>
      <c r="AN310" s="432"/>
      <c r="AO310" s="432"/>
      <c r="AP310" s="432"/>
      <c r="AQ310" s="432"/>
      <c r="AR310" s="432"/>
      <c r="AS310" s="432"/>
      <c r="AT310" s="432"/>
      <c r="AU310" s="432"/>
      <c r="AV310" s="432"/>
      <c r="AW310" s="432"/>
      <c r="AX310" s="432"/>
      <c r="AY310" s="432"/>
      <c r="AZ310" s="432"/>
      <c r="BA310" s="432"/>
    </row>
    <row r="311" spans="1:53">
      <c r="A311" s="432"/>
      <c r="B311" s="432"/>
      <c r="C311" s="432"/>
      <c r="D311" s="432"/>
      <c r="E311" s="432"/>
      <c r="F311" s="432"/>
      <c r="G311" s="432"/>
      <c r="H311" s="432"/>
      <c r="I311" s="432"/>
      <c r="J311" s="432"/>
      <c r="K311" s="432"/>
      <c r="L311" s="432"/>
      <c r="M311" s="432"/>
      <c r="N311" s="432"/>
      <c r="O311" s="432"/>
      <c r="P311" s="432"/>
      <c r="Q311" s="432"/>
      <c r="R311" s="432"/>
      <c r="S311" s="432"/>
      <c r="T311" s="432"/>
      <c r="U311" s="432"/>
      <c r="V311" s="432"/>
      <c r="W311" s="432"/>
      <c r="X311" s="432"/>
      <c r="Y311" s="432"/>
      <c r="Z311" s="432"/>
      <c r="AA311" s="432"/>
      <c r="AB311" s="432"/>
      <c r="AC311" s="432"/>
      <c r="AD311" s="432"/>
      <c r="AE311" s="432"/>
      <c r="AF311" s="432"/>
      <c r="AG311" s="432"/>
      <c r="AH311" s="432"/>
      <c r="AI311" s="432"/>
      <c r="AJ311" s="432"/>
      <c r="AK311" s="432"/>
      <c r="AL311" s="432"/>
      <c r="AM311" s="432"/>
      <c r="AN311" s="432"/>
      <c r="AO311" s="432"/>
      <c r="AP311" s="432"/>
      <c r="AQ311" s="432"/>
      <c r="AR311" s="432"/>
      <c r="AS311" s="432"/>
      <c r="AT311" s="432"/>
      <c r="AU311" s="432"/>
      <c r="AV311" s="432"/>
      <c r="AW311" s="432"/>
      <c r="AX311" s="432"/>
      <c r="AY311" s="432"/>
      <c r="AZ311" s="432"/>
      <c r="BA311" s="432"/>
    </row>
    <row r="312" spans="1:53">
      <c r="A312" s="432"/>
      <c r="B312" s="432"/>
      <c r="C312" s="432"/>
      <c r="D312" s="432"/>
      <c r="E312" s="432"/>
      <c r="F312" s="432"/>
      <c r="G312" s="432"/>
      <c r="H312" s="432"/>
      <c r="I312" s="432"/>
      <c r="J312" s="432"/>
      <c r="K312" s="432"/>
      <c r="L312" s="432"/>
      <c r="M312" s="432"/>
      <c r="N312" s="432"/>
      <c r="O312" s="432"/>
      <c r="P312" s="432"/>
      <c r="Q312" s="432"/>
      <c r="R312" s="432"/>
      <c r="S312" s="432"/>
      <c r="T312" s="432"/>
      <c r="U312" s="432"/>
      <c r="V312" s="432"/>
      <c r="W312" s="432"/>
      <c r="X312" s="432"/>
      <c r="Y312" s="432"/>
      <c r="Z312" s="432"/>
      <c r="AA312" s="432"/>
      <c r="AB312" s="432"/>
      <c r="AC312" s="432"/>
      <c r="AD312" s="432"/>
      <c r="AE312" s="432"/>
      <c r="AF312" s="432"/>
      <c r="AG312" s="432"/>
      <c r="AH312" s="432"/>
      <c r="AI312" s="432"/>
      <c r="AJ312" s="432"/>
      <c r="AK312" s="432"/>
      <c r="AL312" s="432"/>
      <c r="AM312" s="432"/>
      <c r="AN312" s="432"/>
      <c r="AO312" s="432"/>
      <c r="AP312" s="432"/>
      <c r="AQ312" s="432"/>
      <c r="AR312" s="432"/>
      <c r="AS312" s="432"/>
      <c r="AT312" s="432"/>
      <c r="AU312" s="432"/>
      <c r="AV312" s="432"/>
      <c r="AW312" s="432"/>
      <c r="AX312" s="432"/>
      <c r="AY312" s="432"/>
      <c r="AZ312" s="432"/>
      <c r="BA312" s="432"/>
    </row>
    <row r="313" spans="1:53">
      <c r="A313" s="432"/>
      <c r="B313" s="432"/>
      <c r="C313" s="432"/>
      <c r="D313" s="432"/>
      <c r="E313" s="432"/>
      <c r="F313" s="432"/>
      <c r="G313" s="432"/>
      <c r="H313" s="432"/>
      <c r="I313" s="432"/>
      <c r="J313" s="432"/>
      <c r="K313" s="432"/>
      <c r="L313" s="432"/>
      <c r="M313" s="432"/>
      <c r="N313" s="432"/>
      <c r="O313" s="432"/>
      <c r="P313" s="432"/>
      <c r="Q313" s="432"/>
      <c r="R313" s="432"/>
      <c r="S313" s="432"/>
      <c r="T313" s="432"/>
      <c r="U313" s="432"/>
      <c r="V313" s="432"/>
      <c r="W313" s="432"/>
      <c r="X313" s="432"/>
      <c r="Y313" s="432"/>
      <c r="Z313" s="432"/>
      <c r="AA313" s="432"/>
      <c r="AB313" s="432"/>
      <c r="AC313" s="432"/>
      <c r="AD313" s="432"/>
      <c r="AE313" s="432"/>
      <c r="AF313" s="432"/>
      <c r="AG313" s="432"/>
      <c r="AH313" s="432"/>
      <c r="AI313" s="432"/>
      <c r="AJ313" s="432"/>
      <c r="AK313" s="432"/>
      <c r="AL313" s="432"/>
      <c r="AM313" s="432"/>
      <c r="AN313" s="432"/>
      <c r="AO313" s="432"/>
      <c r="AP313" s="432"/>
      <c r="AQ313" s="432"/>
      <c r="AR313" s="432"/>
      <c r="AS313" s="432"/>
      <c r="AT313" s="432"/>
      <c r="AU313" s="432"/>
      <c r="AV313" s="432"/>
      <c r="AW313" s="432"/>
      <c r="AX313" s="432"/>
      <c r="AY313" s="432"/>
      <c r="AZ313" s="432"/>
      <c r="BA313" s="432"/>
    </row>
    <row r="314" spans="1:53">
      <c r="A314" s="432"/>
      <c r="B314" s="432"/>
      <c r="C314" s="432"/>
      <c r="D314" s="432"/>
      <c r="E314" s="432"/>
      <c r="F314" s="432"/>
      <c r="G314" s="432"/>
      <c r="H314" s="432"/>
      <c r="I314" s="432"/>
      <c r="J314" s="432"/>
      <c r="K314" s="432"/>
      <c r="L314" s="432"/>
      <c r="M314" s="432"/>
      <c r="N314" s="432"/>
      <c r="O314" s="432"/>
      <c r="P314" s="432"/>
      <c r="Q314" s="432"/>
      <c r="R314" s="432"/>
      <c r="S314" s="432"/>
      <c r="T314" s="432"/>
      <c r="U314" s="432"/>
      <c r="V314" s="432"/>
      <c r="W314" s="432"/>
      <c r="X314" s="432"/>
      <c r="Y314" s="432"/>
      <c r="Z314" s="432"/>
      <c r="AA314" s="432"/>
      <c r="AB314" s="432"/>
      <c r="AC314" s="432"/>
      <c r="AD314" s="432"/>
      <c r="AE314" s="432"/>
      <c r="AF314" s="432"/>
      <c r="AG314" s="432"/>
      <c r="AH314" s="432"/>
      <c r="AI314" s="432"/>
      <c r="AJ314" s="432"/>
      <c r="AK314" s="432"/>
      <c r="AL314" s="432"/>
      <c r="AM314" s="432"/>
      <c r="AN314" s="432"/>
      <c r="AO314" s="432"/>
      <c r="AP314" s="432"/>
      <c r="AQ314" s="432"/>
      <c r="AR314" s="432"/>
      <c r="AS314" s="432"/>
      <c r="AT314" s="432"/>
      <c r="AU314" s="432"/>
      <c r="AV314" s="432"/>
      <c r="AW314" s="432"/>
      <c r="AX314" s="432"/>
      <c r="AY314" s="432"/>
      <c r="AZ314" s="432"/>
      <c r="BA314" s="432"/>
    </row>
    <row r="315" spans="1:53">
      <c r="A315" s="432"/>
      <c r="B315" s="432"/>
      <c r="C315" s="432"/>
      <c r="D315" s="432"/>
      <c r="E315" s="432"/>
      <c r="F315" s="432"/>
      <c r="G315" s="432"/>
      <c r="H315" s="432"/>
      <c r="I315" s="432"/>
      <c r="J315" s="432"/>
      <c r="K315" s="432"/>
      <c r="L315" s="432"/>
      <c r="M315" s="432"/>
      <c r="N315" s="432"/>
      <c r="O315" s="432"/>
      <c r="P315" s="432"/>
      <c r="Q315" s="432"/>
      <c r="R315" s="432"/>
      <c r="S315" s="432"/>
      <c r="T315" s="432"/>
      <c r="U315" s="432"/>
      <c r="V315" s="432"/>
      <c r="W315" s="432"/>
      <c r="X315" s="432"/>
      <c r="Y315" s="432"/>
      <c r="Z315" s="432"/>
      <c r="AA315" s="432"/>
      <c r="AB315" s="432"/>
      <c r="AC315" s="432"/>
      <c r="AD315" s="432"/>
      <c r="AE315" s="432"/>
      <c r="AF315" s="432"/>
      <c r="AG315" s="432"/>
      <c r="AH315" s="432"/>
      <c r="AI315" s="432"/>
      <c r="AJ315" s="432"/>
      <c r="AK315" s="432"/>
      <c r="AL315" s="432"/>
      <c r="AM315" s="432"/>
      <c r="AN315" s="432"/>
      <c r="AO315" s="432"/>
      <c r="AP315" s="432"/>
      <c r="AQ315" s="432"/>
      <c r="AR315" s="432"/>
      <c r="AS315" s="432"/>
      <c r="AT315" s="432"/>
      <c r="AU315" s="432"/>
      <c r="AV315" s="432"/>
      <c r="AW315" s="432"/>
      <c r="AX315" s="432"/>
      <c r="AY315" s="432"/>
      <c r="AZ315" s="432"/>
      <c r="BA315" s="432"/>
    </row>
    <row r="316" spans="1:53">
      <c r="A316" s="432"/>
      <c r="B316" s="432"/>
      <c r="C316" s="432"/>
      <c r="D316" s="432"/>
      <c r="E316" s="432"/>
      <c r="F316" s="432"/>
      <c r="G316" s="432"/>
      <c r="H316" s="432"/>
      <c r="I316" s="432"/>
      <c r="J316" s="432"/>
      <c r="K316" s="432"/>
      <c r="L316" s="432"/>
      <c r="M316" s="432"/>
      <c r="N316" s="432"/>
      <c r="O316" s="432"/>
      <c r="P316" s="432"/>
      <c r="Q316" s="432"/>
      <c r="R316" s="432"/>
      <c r="S316" s="432"/>
      <c r="T316" s="432"/>
      <c r="U316" s="432"/>
      <c r="V316" s="432"/>
      <c r="W316" s="432"/>
      <c r="X316" s="432"/>
      <c r="Y316" s="432"/>
      <c r="Z316" s="432"/>
      <c r="AA316" s="432"/>
      <c r="AB316" s="432"/>
      <c r="AC316" s="432"/>
      <c r="AD316" s="432"/>
      <c r="AE316" s="432"/>
      <c r="AF316" s="432"/>
      <c r="AG316" s="432"/>
      <c r="AH316" s="432"/>
      <c r="AI316" s="432"/>
      <c r="AJ316" s="432"/>
      <c r="AK316" s="432"/>
      <c r="AL316" s="432"/>
      <c r="AM316" s="432"/>
      <c r="AN316" s="432"/>
      <c r="AO316" s="432"/>
      <c r="AP316" s="432"/>
      <c r="AQ316" s="432"/>
      <c r="AR316" s="432"/>
      <c r="AS316" s="432"/>
      <c r="AT316" s="432"/>
      <c r="AU316" s="432"/>
      <c r="AV316" s="432"/>
      <c r="AW316" s="432"/>
      <c r="AX316" s="432"/>
      <c r="AY316" s="432"/>
      <c r="AZ316" s="432"/>
      <c r="BA316" s="432"/>
    </row>
    <row r="317" spans="1:53">
      <c r="A317" s="432"/>
      <c r="B317" s="432"/>
      <c r="C317" s="432"/>
      <c r="D317" s="432"/>
      <c r="E317" s="432"/>
      <c r="F317" s="432"/>
      <c r="G317" s="432"/>
      <c r="H317" s="432"/>
      <c r="I317" s="432"/>
      <c r="J317" s="432"/>
      <c r="K317" s="432"/>
      <c r="L317" s="432"/>
      <c r="M317" s="432"/>
      <c r="N317" s="432"/>
      <c r="O317" s="432"/>
      <c r="P317" s="432"/>
      <c r="Q317" s="432"/>
      <c r="R317" s="432"/>
      <c r="S317" s="432"/>
      <c r="T317" s="432"/>
      <c r="U317" s="432"/>
      <c r="V317" s="432"/>
      <c r="W317" s="432"/>
      <c r="X317" s="432"/>
      <c r="Y317" s="432"/>
      <c r="Z317" s="432"/>
      <c r="AA317" s="432"/>
      <c r="AB317" s="432"/>
      <c r="AC317" s="432"/>
      <c r="AD317" s="432"/>
      <c r="AE317" s="432"/>
      <c r="AF317" s="432"/>
      <c r="AG317" s="432"/>
      <c r="AH317" s="432"/>
      <c r="AI317" s="432"/>
      <c r="AJ317" s="432"/>
      <c r="AK317" s="432"/>
      <c r="AL317" s="432"/>
      <c r="AM317" s="432"/>
      <c r="AN317" s="432"/>
      <c r="AO317" s="432"/>
      <c r="AP317" s="432"/>
      <c r="AQ317" s="432"/>
      <c r="AR317" s="432"/>
      <c r="AS317" s="432"/>
      <c r="AT317" s="432"/>
      <c r="AU317" s="432"/>
      <c r="AV317" s="432"/>
      <c r="AW317" s="432"/>
      <c r="AX317" s="432"/>
      <c r="AY317" s="432"/>
      <c r="AZ317" s="432"/>
      <c r="BA317" s="432"/>
    </row>
    <row r="318" spans="1:53">
      <c r="A318" s="432"/>
      <c r="B318" s="432"/>
      <c r="C318" s="432"/>
      <c r="D318" s="432"/>
      <c r="E318" s="432"/>
      <c r="F318" s="432"/>
      <c r="G318" s="432"/>
      <c r="H318" s="432"/>
      <c r="I318" s="432"/>
      <c r="J318" s="432"/>
      <c r="K318" s="432"/>
      <c r="L318" s="432"/>
      <c r="M318" s="432"/>
      <c r="N318" s="432"/>
      <c r="O318" s="432"/>
      <c r="P318" s="432"/>
      <c r="Q318" s="432"/>
      <c r="R318" s="432"/>
      <c r="S318" s="432"/>
      <c r="T318" s="432"/>
      <c r="U318" s="432"/>
      <c r="V318" s="432"/>
      <c r="W318" s="432"/>
      <c r="X318" s="432"/>
      <c r="Y318" s="432"/>
      <c r="Z318" s="432"/>
      <c r="AA318" s="432"/>
      <c r="AB318" s="432"/>
      <c r="AC318" s="432"/>
      <c r="AD318" s="432"/>
      <c r="AE318" s="432"/>
      <c r="AF318" s="432"/>
      <c r="AG318" s="432"/>
      <c r="AH318" s="432"/>
      <c r="AI318" s="432"/>
      <c r="AJ318" s="432"/>
      <c r="AK318" s="432"/>
      <c r="AL318" s="432"/>
      <c r="AM318" s="432"/>
      <c r="AN318" s="432"/>
      <c r="AO318" s="432"/>
      <c r="AP318" s="432"/>
      <c r="AQ318" s="432"/>
      <c r="AR318" s="432"/>
      <c r="AS318" s="432"/>
      <c r="AT318" s="432"/>
      <c r="AU318" s="432"/>
      <c r="AV318" s="432"/>
      <c r="AW318" s="432"/>
      <c r="AX318" s="432"/>
      <c r="AY318" s="432"/>
      <c r="AZ318" s="432"/>
      <c r="BA318" s="432"/>
    </row>
    <row r="319" spans="1:53">
      <c r="A319" s="432"/>
      <c r="B319" s="432"/>
      <c r="C319" s="432"/>
      <c r="D319" s="432"/>
      <c r="E319" s="432"/>
      <c r="F319" s="432"/>
      <c r="G319" s="432"/>
      <c r="H319" s="432"/>
      <c r="I319" s="432"/>
      <c r="J319" s="432"/>
      <c r="K319" s="432"/>
      <c r="L319" s="432"/>
      <c r="M319" s="432"/>
      <c r="N319" s="432"/>
      <c r="O319" s="432"/>
      <c r="P319" s="432"/>
      <c r="Q319" s="432"/>
      <c r="R319" s="432"/>
      <c r="S319" s="432"/>
      <c r="T319" s="432"/>
      <c r="U319" s="432"/>
      <c r="V319" s="432"/>
      <c r="W319" s="432"/>
      <c r="X319" s="432"/>
      <c r="Y319" s="432"/>
      <c r="Z319" s="432"/>
      <c r="AA319" s="432"/>
      <c r="AB319" s="432"/>
      <c r="AC319" s="432"/>
      <c r="AD319" s="432"/>
      <c r="AE319" s="432"/>
      <c r="AF319" s="432"/>
      <c r="AG319" s="432"/>
      <c r="AH319" s="432"/>
      <c r="AI319" s="432"/>
      <c r="AJ319" s="432"/>
      <c r="AK319" s="432"/>
      <c r="AL319" s="432"/>
      <c r="AM319" s="432"/>
      <c r="AN319" s="432"/>
      <c r="AO319" s="432"/>
      <c r="AP319" s="432"/>
      <c r="AQ319" s="432"/>
      <c r="AR319" s="432"/>
      <c r="AS319" s="432"/>
      <c r="AT319" s="432"/>
      <c r="AU319" s="432"/>
      <c r="AV319" s="432"/>
      <c r="AW319" s="432"/>
      <c r="AX319" s="432"/>
      <c r="AY319" s="432"/>
      <c r="AZ319" s="432"/>
      <c r="BA319" s="432"/>
    </row>
    <row r="320" spans="1:53">
      <c r="A320" s="432"/>
      <c r="B320" s="432"/>
      <c r="C320" s="432"/>
      <c r="D320" s="432"/>
      <c r="E320" s="432"/>
      <c r="F320" s="432"/>
      <c r="G320" s="432"/>
      <c r="H320" s="432"/>
      <c r="I320" s="432"/>
      <c r="J320" s="432"/>
      <c r="K320" s="432"/>
      <c r="L320" s="432"/>
      <c r="M320" s="432"/>
      <c r="N320" s="432"/>
      <c r="O320" s="432"/>
      <c r="P320" s="432"/>
      <c r="Q320" s="432"/>
      <c r="R320" s="432"/>
      <c r="S320" s="432"/>
      <c r="T320" s="432"/>
      <c r="U320" s="432"/>
      <c r="V320" s="432"/>
      <c r="W320" s="432"/>
      <c r="X320" s="432"/>
      <c r="Y320" s="432"/>
      <c r="Z320" s="432"/>
      <c r="AA320" s="432"/>
      <c r="AB320" s="432"/>
      <c r="AC320" s="432"/>
      <c r="AD320" s="432"/>
      <c r="AE320" s="432"/>
      <c r="AF320" s="432"/>
      <c r="AG320" s="432"/>
      <c r="AH320" s="432"/>
      <c r="AI320" s="432"/>
      <c r="AJ320" s="432"/>
      <c r="AK320" s="432"/>
      <c r="AL320" s="432"/>
      <c r="AM320" s="432"/>
      <c r="AN320" s="432"/>
      <c r="AO320" s="432"/>
      <c r="AP320" s="432"/>
      <c r="AQ320" s="432"/>
      <c r="AR320" s="432"/>
      <c r="AS320" s="432"/>
      <c r="AT320" s="432"/>
      <c r="AU320" s="432"/>
      <c r="AV320" s="432"/>
      <c r="AW320" s="432"/>
      <c r="AX320" s="432"/>
      <c r="AY320" s="432"/>
      <c r="AZ320" s="432"/>
      <c r="BA320" s="432"/>
    </row>
    <row r="321" spans="1:53">
      <c r="A321" s="432"/>
      <c r="B321" s="432"/>
      <c r="C321" s="432"/>
      <c r="D321" s="432"/>
      <c r="E321" s="432"/>
      <c r="F321" s="432"/>
      <c r="G321" s="432"/>
      <c r="H321" s="432"/>
      <c r="I321" s="432"/>
      <c r="J321" s="432"/>
      <c r="K321" s="432"/>
      <c r="L321" s="432"/>
      <c r="M321" s="432"/>
      <c r="N321" s="432"/>
      <c r="O321" s="432"/>
      <c r="P321" s="432"/>
      <c r="Q321" s="432"/>
      <c r="R321" s="432"/>
      <c r="S321" s="432"/>
      <c r="T321" s="432"/>
      <c r="U321" s="432"/>
      <c r="V321" s="432"/>
      <c r="W321" s="432"/>
      <c r="X321" s="432"/>
      <c r="Y321" s="432"/>
      <c r="Z321" s="432"/>
      <c r="AA321" s="432"/>
      <c r="AB321" s="432"/>
      <c r="AC321" s="432"/>
      <c r="AD321" s="432"/>
      <c r="AE321" s="432"/>
      <c r="AF321" s="432"/>
      <c r="AG321" s="432"/>
      <c r="AH321" s="432"/>
      <c r="AI321" s="432"/>
      <c r="AJ321" s="432"/>
      <c r="AK321" s="432"/>
      <c r="AL321" s="432"/>
      <c r="AM321" s="432"/>
      <c r="AN321" s="432"/>
      <c r="AO321" s="432"/>
      <c r="AP321" s="432"/>
      <c r="AQ321" s="432"/>
      <c r="AR321" s="432"/>
      <c r="AS321" s="432"/>
      <c r="AT321" s="432"/>
      <c r="AU321" s="432"/>
      <c r="AV321" s="432"/>
      <c r="AW321" s="432"/>
      <c r="AX321" s="432"/>
      <c r="AY321" s="432"/>
      <c r="AZ321" s="432"/>
      <c r="BA321" s="432"/>
    </row>
    <row r="322" spans="1:53">
      <c r="A322" s="432"/>
      <c r="B322" s="432"/>
      <c r="C322" s="432"/>
      <c r="D322" s="432"/>
      <c r="E322" s="432"/>
      <c r="F322" s="432"/>
      <c r="G322" s="432"/>
      <c r="H322" s="432"/>
      <c r="I322" s="432"/>
      <c r="J322" s="432"/>
      <c r="K322" s="432"/>
      <c r="L322" s="432"/>
      <c r="M322" s="432"/>
      <c r="N322" s="432"/>
      <c r="O322" s="432"/>
      <c r="P322" s="432"/>
      <c r="Q322" s="432"/>
      <c r="R322" s="432"/>
      <c r="S322" s="432"/>
      <c r="T322" s="432"/>
      <c r="U322" s="432"/>
      <c r="V322" s="432"/>
      <c r="W322" s="432"/>
      <c r="X322" s="432"/>
      <c r="Y322" s="432"/>
      <c r="Z322" s="432"/>
      <c r="AA322" s="432"/>
      <c r="AB322" s="432"/>
      <c r="AC322" s="432"/>
      <c r="AD322" s="432"/>
      <c r="AE322" s="432"/>
      <c r="AF322" s="432"/>
      <c r="AG322" s="432"/>
      <c r="AH322" s="432"/>
      <c r="AI322" s="432"/>
      <c r="AJ322" s="432"/>
      <c r="AK322" s="432"/>
      <c r="AL322" s="432"/>
      <c r="AM322" s="432"/>
      <c r="AN322" s="432"/>
      <c r="AO322" s="432"/>
      <c r="AP322" s="432"/>
      <c r="AQ322" s="432"/>
      <c r="AR322" s="432"/>
      <c r="AS322" s="432"/>
      <c r="AT322" s="432"/>
      <c r="AU322" s="432"/>
      <c r="AV322" s="432"/>
      <c r="AW322" s="432"/>
      <c r="AX322" s="432"/>
      <c r="AY322" s="432"/>
      <c r="AZ322" s="432"/>
      <c r="BA322" s="432"/>
    </row>
    <row r="323" spans="1:53">
      <c r="A323" s="432"/>
      <c r="B323" s="432"/>
      <c r="C323" s="432"/>
      <c r="D323" s="432"/>
      <c r="E323" s="432"/>
      <c r="F323" s="432"/>
      <c r="G323" s="432"/>
      <c r="H323" s="432"/>
      <c r="I323" s="432"/>
      <c r="J323" s="432"/>
      <c r="K323" s="432"/>
      <c r="L323" s="432"/>
      <c r="M323" s="432"/>
      <c r="N323" s="432"/>
      <c r="O323" s="432"/>
      <c r="P323" s="432"/>
      <c r="Q323" s="432"/>
      <c r="R323" s="432"/>
      <c r="S323" s="432"/>
      <c r="T323" s="432"/>
      <c r="U323" s="432"/>
      <c r="V323" s="432"/>
      <c r="W323" s="432"/>
      <c r="X323" s="432"/>
      <c r="Y323" s="432"/>
      <c r="Z323" s="432"/>
      <c r="AA323" s="432"/>
      <c r="AB323" s="432"/>
      <c r="AC323" s="432"/>
      <c r="AD323" s="432"/>
      <c r="AE323" s="432"/>
      <c r="AF323" s="432"/>
      <c r="AG323" s="432"/>
      <c r="AH323" s="432"/>
      <c r="AI323" s="432"/>
      <c r="AJ323" s="432"/>
      <c r="AK323" s="432"/>
      <c r="AL323" s="432"/>
      <c r="AM323" s="432"/>
      <c r="AN323" s="432"/>
      <c r="AO323" s="432"/>
      <c r="AP323" s="432"/>
      <c r="AQ323" s="432"/>
      <c r="AR323" s="432"/>
      <c r="AS323" s="432"/>
      <c r="AT323" s="432"/>
      <c r="AU323" s="432"/>
      <c r="AV323" s="432"/>
      <c r="AW323" s="432"/>
      <c r="AX323" s="432"/>
      <c r="AY323" s="432"/>
      <c r="AZ323" s="432"/>
      <c r="BA323" s="432"/>
    </row>
    <row r="324" spans="1:53">
      <c r="A324" s="432"/>
      <c r="B324" s="432"/>
      <c r="C324" s="432"/>
      <c r="D324" s="432"/>
      <c r="E324" s="432"/>
      <c r="F324" s="432"/>
      <c r="G324" s="432"/>
      <c r="H324" s="432"/>
      <c r="I324" s="432"/>
      <c r="J324" s="432"/>
      <c r="K324" s="432"/>
      <c r="L324" s="432"/>
      <c r="M324" s="432"/>
      <c r="N324" s="432"/>
      <c r="O324" s="432"/>
      <c r="P324" s="432"/>
      <c r="Q324" s="432"/>
      <c r="R324" s="432"/>
      <c r="S324" s="432"/>
      <c r="T324" s="432"/>
      <c r="U324" s="432"/>
      <c r="V324" s="432"/>
      <c r="W324" s="432"/>
      <c r="X324" s="432"/>
      <c r="Y324" s="432"/>
      <c r="Z324" s="432"/>
      <c r="AA324" s="432"/>
      <c r="AB324" s="432"/>
      <c r="AC324" s="432"/>
      <c r="AD324" s="432"/>
      <c r="AE324" s="432"/>
      <c r="AF324" s="432"/>
      <c r="AG324" s="432"/>
      <c r="AH324" s="432"/>
      <c r="AI324" s="432"/>
      <c r="AJ324" s="432"/>
      <c r="AK324" s="432"/>
      <c r="AL324" s="432"/>
      <c r="AM324" s="432"/>
      <c r="AN324" s="432"/>
      <c r="AO324" s="432"/>
      <c r="AP324" s="432"/>
      <c r="AQ324" s="432"/>
      <c r="AR324" s="432"/>
      <c r="AS324" s="432"/>
      <c r="AT324" s="432"/>
      <c r="AU324" s="432"/>
      <c r="AV324" s="432"/>
      <c r="AW324" s="432"/>
      <c r="AX324" s="432"/>
      <c r="AY324" s="432"/>
      <c r="AZ324" s="432"/>
      <c r="BA324" s="432"/>
    </row>
    <row r="325" spans="1:53">
      <c r="A325" s="432"/>
      <c r="B325" s="432"/>
      <c r="C325" s="432"/>
      <c r="D325" s="432"/>
      <c r="E325" s="432"/>
      <c r="F325" s="432"/>
      <c r="G325" s="432"/>
      <c r="H325" s="432"/>
      <c r="I325" s="432"/>
      <c r="J325" s="432"/>
      <c r="K325" s="432"/>
      <c r="L325" s="432"/>
      <c r="M325" s="432"/>
      <c r="N325" s="432"/>
      <c r="O325" s="432"/>
      <c r="P325" s="432"/>
      <c r="Q325" s="432"/>
      <c r="R325" s="432"/>
      <c r="S325" s="432"/>
      <c r="T325" s="432"/>
      <c r="U325" s="432"/>
      <c r="V325" s="432"/>
      <c r="W325" s="432"/>
      <c r="X325" s="432"/>
      <c r="Y325" s="432"/>
      <c r="Z325" s="432"/>
      <c r="AA325" s="432"/>
      <c r="AB325" s="432"/>
      <c r="AC325" s="432"/>
      <c r="AD325" s="432"/>
      <c r="AE325" s="432"/>
      <c r="AF325" s="432"/>
      <c r="AG325" s="432"/>
      <c r="AH325" s="432"/>
      <c r="AI325" s="432"/>
      <c r="AJ325" s="432"/>
      <c r="AK325" s="432"/>
      <c r="AL325" s="432"/>
      <c r="AM325" s="432"/>
      <c r="AN325" s="432"/>
      <c r="AO325" s="432"/>
      <c r="AP325" s="432"/>
      <c r="AQ325" s="432"/>
      <c r="AR325" s="432"/>
      <c r="AS325" s="432"/>
      <c r="AT325" s="432"/>
      <c r="AU325" s="432"/>
      <c r="AV325" s="432"/>
      <c r="AW325" s="432"/>
      <c r="AX325" s="432"/>
      <c r="AY325" s="432"/>
      <c r="AZ325" s="432"/>
      <c r="BA325" s="432"/>
    </row>
    <row r="326" spans="1:53">
      <c r="A326" s="432"/>
      <c r="B326" s="432"/>
      <c r="C326" s="432"/>
      <c r="D326" s="432"/>
      <c r="E326" s="432"/>
      <c r="F326" s="432"/>
      <c r="G326" s="432"/>
      <c r="H326" s="432"/>
      <c r="I326" s="432"/>
      <c r="J326" s="432"/>
      <c r="K326" s="432"/>
      <c r="L326" s="432"/>
      <c r="M326" s="432"/>
      <c r="N326" s="432"/>
      <c r="O326" s="432"/>
      <c r="P326" s="432"/>
      <c r="Q326" s="432"/>
      <c r="R326" s="432"/>
      <c r="S326" s="432"/>
      <c r="T326" s="432"/>
      <c r="U326" s="432"/>
      <c r="V326" s="432"/>
      <c r="W326" s="432"/>
      <c r="X326" s="432"/>
      <c r="Y326" s="432"/>
      <c r="Z326" s="432"/>
      <c r="AA326" s="432"/>
      <c r="AB326" s="432"/>
      <c r="AC326" s="432"/>
      <c r="AD326" s="432"/>
      <c r="AE326" s="432"/>
      <c r="AF326" s="432"/>
      <c r="AG326" s="432"/>
      <c r="AH326" s="432"/>
      <c r="AI326" s="432"/>
      <c r="AJ326" s="432"/>
      <c r="AK326" s="432"/>
      <c r="AL326" s="432"/>
      <c r="AM326" s="432"/>
      <c r="AN326" s="432"/>
      <c r="AO326" s="432"/>
      <c r="AP326" s="432"/>
      <c r="AQ326" s="432"/>
      <c r="AR326" s="432"/>
      <c r="AS326" s="432"/>
      <c r="AT326" s="432"/>
      <c r="AU326" s="432"/>
      <c r="AV326" s="432"/>
      <c r="AW326" s="432"/>
      <c r="AX326" s="432"/>
      <c r="AY326" s="432"/>
      <c r="AZ326" s="432"/>
      <c r="BA326" s="432"/>
    </row>
    <row r="327" spans="1:53">
      <c r="A327" s="432"/>
      <c r="B327" s="432"/>
      <c r="C327" s="432"/>
      <c r="D327" s="432"/>
      <c r="E327" s="432"/>
      <c r="F327" s="432"/>
      <c r="G327" s="432"/>
      <c r="H327" s="432"/>
      <c r="I327" s="432"/>
      <c r="J327" s="432"/>
      <c r="K327" s="432"/>
      <c r="L327" s="432"/>
      <c r="M327" s="432"/>
      <c r="N327" s="432"/>
      <c r="O327" s="432"/>
      <c r="P327" s="432"/>
      <c r="Q327" s="432"/>
      <c r="R327" s="432"/>
      <c r="S327" s="432"/>
      <c r="T327" s="432"/>
      <c r="U327" s="432"/>
      <c r="V327" s="432"/>
      <c r="W327" s="432"/>
      <c r="X327" s="432"/>
      <c r="Y327" s="432"/>
      <c r="Z327" s="432"/>
      <c r="AA327" s="432"/>
      <c r="AB327" s="432"/>
      <c r="AC327" s="432"/>
      <c r="AD327" s="432"/>
      <c r="AE327" s="432"/>
      <c r="AF327" s="432"/>
      <c r="AG327" s="432"/>
      <c r="AH327" s="432"/>
      <c r="AI327" s="432"/>
      <c r="AJ327" s="432"/>
      <c r="AK327" s="432"/>
      <c r="AL327" s="432"/>
      <c r="AM327" s="432"/>
      <c r="AN327" s="432"/>
      <c r="AO327" s="432"/>
      <c r="AP327" s="432"/>
      <c r="AQ327" s="432"/>
      <c r="AR327" s="432"/>
      <c r="AS327" s="432"/>
      <c r="AT327" s="432"/>
      <c r="AU327" s="432"/>
      <c r="AV327" s="432"/>
      <c r="AW327" s="432"/>
      <c r="AX327" s="432"/>
      <c r="AY327" s="432"/>
      <c r="AZ327" s="432"/>
      <c r="BA327" s="432"/>
    </row>
    <row r="328" spans="1:53">
      <c r="A328" s="432"/>
      <c r="B328" s="432"/>
      <c r="C328" s="432"/>
      <c r="D328" s="432"/>
      <c r="E328" s="432"/>
      <c r="F328" s="432"/>
      <c r="G328" s="432"/>
      <c r="H328" s="432"/>
      <c r="I328" s="432"/>
      <c r="J328" s="432"/>
      <c r="K328" s="432"/>
      <c r="L328" s="432"/>
      <c r="M328" s="432"/>
      <c r="N328" s="432"/>
      <c r="O328" s="432"/>
      <c r="P328" s="432"/>
      <c r="Q328" s="432"/>
      <c r="R328" s="432"/>
      <c r="S328" s="432"/>
      <c r="T328" s="432"/>
      <c r="U328" s="432"/>
      <c r="V328" s="432"/>
      <c r="W328" s="432"/>
      <c r="X328" s="432"/>
      <c r="Y328" s="432"/>
      <c r="Z328" s="432"/>
      <c r="AA328" s="432"/>
      <c r="AB328" s="432"/>
      <c r="AC328" s="432"/>
      <c r="AD328" s="432"/>
      <c r="AE328" s="432"/>
      <c r="AF328" s="432"/>
      <c r="AG328" s="432"/>
      <c r="AH328" s="432"/>
      <c r="AI328" s="432"/>
      <c r="AJ328" s="432"/>
      <c r="AK328" s="432"/>
      <c r="AL328" s="432"/>
      <c r="AM328" s="432"/>
      <c r="AN328" s="432"/>
      <c r="AO328" s="432"/>
      <c r="AP328" s="432"/>
      <c r="AQ328" s="432"/>
      <c r="AR328" s="432"/>
      <c r="AS328" s="432"/>
      <c r="AT328" s="432"/>
      <c r="AU328" s="432"/>
      <c r="AV328" s="432"/>
      <c r="AW328" s="432"/>
      <c r="AX328" s="432"/>
      <c r="AY328" s="432"/>
      <c r="AZ328" s="432"/>
      <c r="BA328" s="432"/>
    </row>
    <row r="329" spans="1:53">
      <c r="A329" s="432"/>
      <c r="B329" s="432"/>
      <c r="C329" s="432"/>
      <c r="D329" s="432"/>
      <c r="E329" s="432"/>
      <c r="F329" s="432"/>
      <c r="G329" s="432"/>
      <c r="H329" s="432"/>
      <c r="I329" s="432"/>
      <c r="J329" s="432"/>
      <c r="K329" s="432"/>
      <c r="L329" s="432"/>
      <c r="M329" s="432"/>
      <c r="N329" s="432"/>
      <c r="O329" s="432"/>
      <c r="P329" s="432"/>
      <c r="Q329" s="432"/>
      <c r="R329" s="432"/>
      <c r="S329" s="432"/>
      <c r="T329" s="432"/>
      <c r="U329" s="432"/>
      <c r="V329" s="432"/>
      <c r="W329" s="432"/>
      <c r="X329" s="432"/>
      <c r="Y329" s="432"/>
      <c r="Z329" s="432"/>
      <c r="AA329" s="432"/>
      <c r="AB329" s="432"/>
      <c r="AC329" s="432"/>
      <c r="AD329" s="432"/>
      <c r="AE329" s="432"/>
      <c r="AF329" s="432"/>
      <c r="AG329" s="432"/>
      <c r="AH329" s="432"/>
      <c r="AI329" s="432"/>
      <c r="AJ329" s="432"/>
      <c r="AK329" s="432"/>
      <c r="AL329" s="432"/>
      <c r="AM329" s="432"/>
      <c r="AN329" s="432"/>
      <c r="AO329" s="432"/>
      <c r="AP329" s="432"/>
      <c r="AQ329" s="432"/>
      <c r="AR329" s="432"/>
      <c r="AS329" s="432"/>
      <c r="AT329" s="432"/>
      <c r="AU329" s="432"/>
      <c r="AV329" s="432"/>
      <c r="AW329" s="432"/>
      <c r="AX329" s="432"/>
      <c r="AY329" s="432"/>
      <c r="AZ329" s="432"/>
      <c r="BA329" s="432"/>
    </row>
    <row r="330" spans="1:53">
      <c r="A330" s="432"/>
      <c r="B330" s="432"/>
      <c r="C330" s="432"/>
      <c r="D330" s="432"/>
      <c r="E330" s="432"/>
      <c r="F330" s="432"/>
      <c r="G330" s="432"/>
      <c r="H330" s="432"/>
      <c r="I330" s="432"/>
      <c r="J330" s="432"/>
      <c r="K330" s="432"/>
      <c r="L330" s="432"/>
      <c r="M330" s="432"/>
      <c r="N330" s="432"/>
      <c r="O330" s="432"/>
      <c r="P330" s="432"/>
      <c r="Q330" s="432"/>
      <c r="R330" s="432"/>
      <c r="S330" s="432"/>
      <c r="T330" s="432"/>
      <c r="U330" s="432"/>
      <c r="V330" s="432"/>
      <c r="W330" s="432"/>
      <c r="X330" s="432"/>
      <c r="Y330" s="432"/>
      <c r="Z330" s="432"/>
      <c r="AA330" s="432"/>
      <c r="AB330" s="432"/>
      <c r="AC330" s="432"/>
      <c r="AD330" s="432"/>
      <c r="AE330" s="432"/>
      <c r="AF330" s="432"/>
      <c r="AG330" s="432"/>
      <c r="AH330" s="432"/>
      <c r="AI330" s="432"/>
      <c r="AJ330" s="432"/>
      <c r="AK330" s="432"/>
      <c r="AL330" s="432"/>
      <c r="AM330" s="432"/>
      <c r="AN330" s="432"/>
      <c r="AO330" s="432"/>
      <c r="AP330" s="432"/>
      <c r="AQ330" s="432"/>
      <c r="AR330" s="432"/>
      <c r="AS330" s="432"/>
      <c r="AT330" s="432"/>
      <c r="AU330" s="432"/>
      <c r="AV330" s="432"/>
      <c r="AW330" s="432"/>
      <c r="AX330" s="432"/>
      <c r="AY330" s="432"/>
      <c r="AZ330" s="432"/>
      <c r="BA330" s="432"/>
    </row>
    <row r="331" spans="1:53">
      <c r="A331" s="432"/>
      <c r="B331" s="432"/>
      <c r="C331" s="432"/>
      <c r="D331" s="432"/>
      <c r="E331" s="432"/>
      <c r="F331" s="432"/>
      <c r="G331" s="432"/>
      <c r="H331" s="432"/>
      <c r="I331" s="432"/>
      <c r="J331" s="432"/>
      <c r="K331" s="432"/>
      <c r="L331" s="432"/>
      <c r="M331" s="432"/>
      <c r="N331" s="432"/>
      <c r="O331" s="432"/>
      <c r="P331" s="432"/>
      <c r="Q331" s="432"/>
      <c r="R331" s="432"/>
      <c r="S331" s="432"/>
      <c r="T331" s="432"/>
      <c r="U331" s="432"/>
      <c r="V331" s="432"/>
      <c r="W331" s="432"/>
      <c r="X331" s="432"/>
      <c r="Y331" s="432"/>
      <c r="Z331" s="432"/>
      <c r="AA331" s="432"/>
      <c r="AB331" s="432"/>
      <c r="AC331" s="432"/>
      <c r="AD331" s="432"/>
      <c r="AE331" s="432"/>
      <c r="AF331" s="432"/>
      <c r="AG331" s="432"/>
      <c r="AH331" s="432"/>
      <c r="AI331" s="432"/>
      <c r="AJ331" s="432"/>
      <c r="AK331" s="432"/>
      <c r="AL331" s="432"/>
      <c r="AM331" s="432"/>
      <c r="AN331" s="432"/>
      <c r="AO331" s="432"/>
      <c r="AP331" s="432"/>
      <c r="AQ331" s="432"/>
      <c r="AR331" s="432"/>
      <c r="AS331" s="432"/>
      <c r="AT331" s="432"/>
      <c r="AU331" s="432"/>
      <c r="AV331" s="432"/>
      <c r="AW331" s="432"/>
      <c r="AX331" s="432"/>
      <c r="AY331" s="432"/>
      <c r="AZ331" s="432"/>
      <c r="BA331" s="432"/>
    </row>
    <row r="332" spans="1:53">
      <c r="A332" s="432"/>
      <c r="B332" s="432"/>
      <c r="C332" s="432"/>
      <c r="D332" s="432"/>
      <c r="E332" s="432"/>
      <c r="F332" s="432"/>
      <c r="G332" s="432"/>
      <c r="H332" s="432"/>
      <c r="I332" s="432"/>
      <c r="J332" s="432"/>
      <c r="K332" s="432"/>
      <c r="L332" s="432"/>
      <c r="M332" s="432"/>
      <c r="N332" s="432"/>
      <c r="O332" s="432"/>
      <c r="P332" s="432"/>
      <c r="Q332" s="432"/>
      <c r="R332" s="432"/>
      <c r="S332" s="432"/>
      <c r="T332" s="432"/>
      <c r="U332" s="432"/>
      <c r="V332" s="432"/>
      <c r="W332" s="432"/>
      <c r="X332" s="432"/>
      <c r="Y332" s="432"/>
      <c r="Z332" s="432"/>
      <c r="AA332" s="432"/>
      <c r="AB332" s="432"/>
      <c r="AC332" s="432"/>
      <c r="AD332" s="432"/>
      <c r="AE332" s="432"/>
      <c r="AF332" s="432"/>
      <c r="AG332" s="432"/>
      <c r="AH332" s="432"/>
      <c r="AI332" s="432"/>
      <c r="AJ332" s="432"/>
      <c r="AK332" s="432"/>
      <c r="AL332" s="432"/>
      <c r="AM332" s="432"/>
      <c r="AN332" s="432"/>
      <c r="AO332" s="432"/>
      <c r="AP332" s="432"/>
      <c r="AQ332" s="432"/>
      <c r="AR332" s="432"/>
      <c r="AS332" s="432"/>
      <c r="AT332" s="432"/>
      <c r="AU332" s="432"/>
      <c r="AV332" s="432"/>
      <c r="AW332" s="432"/>
      <c r="AX332" s="432"/>
      <c r="AY332" s="432"/>
      <c r="AZ332" s="432"/>
      <c r="BA332" s="432"/>
    </row>
    <row r="333" spans="1:53">
      <c r="A333" s="432"/>
      <c r="B333" s="432"/>
      <c r="C333" s="432"/>
      <c r="D333" s="432"/>
      <c r="E333" s="432"/>
      <c r="F333" s="432"/>
      <c r="G333" s="432"/>
      <c r="H333" s="432"/>
      <c r="I333" s="432"/>
      <c r="J333" s="432"/>
      <c r="K333" s="432"/>
      <c r="L333" s="432"/>
      <c r="M333" s="432"/>
      <c r="N333" s="432"/>
      <c r="O333" s="432"/>
      <c r="P333" s="432"/>
      <c r="Q333" s="432"/>
      <c r="R333" s="432"/>
      <c r="S333" s="432"/>
      <c r="T333" s="432"/>
      <c r="U333" s="432"/>
      <c r="V333" s="432"/>
      <c r="W333" s="432"/>
      <c r="X333" s="432"/>
      <c r="Y333" s="432"/>
      <c r="Z333" s="432"/>
      <c r="AA333" s="432"/>
      <c r="AB333" s="432"/>
      <c r="AC333" s="432"/>
      <c r="AD333" s="432"/>
      <c r="AE333" s="432"/>
      <c r="AF333" s="432"/>
      <c r="AG333" s="432"/>
      <c r="AH333" s="432"/>
      <c r="AI333" s="432"/>
      <c r="AJ333" s="432"/>
      <c r="AK333" s="432"/>
      <c r="AL333" s="432"/>
      <c r="AM333" s="432"/>
      <c r="AN333" s="432"/>
      <c r="AO333" s="432"/>
      <c r="AP333" s="432"/>
      <c r="AQ333" s="432"/>
      <c r="AR333" s="432"/>
      <c r="AS333" s="432"/>
      <c r="AT333" s="432"/>
      <c r="AU333" s="432"/>
      <c r="AV333" s="432"/>
      <c r="AW333" s="432"/>
      <c r="AX333" s="432"/>
      <c r="AY333" s="432"/>
      <c r="AZ333" s="432"/>
      <c r="BA333" s="432"/>
    </row>
    <row r="334" spans="1:53">
      <c r="A334" s="432"/>
      <c r="B334" s="432"/>
      <c r="C334" s="432"/>
      <c r="D334" s="432"/>
      <c r="E334" s="432"/>
      <c r="F334" s="432"/>
      <c r="G334" s="432"/>
      <c r="H334" s="432"/>
      <c r="I334" s="432"/>
      <c r="J334" s="432"/>
      <c r="K334" s="432"/>
      <c r="L334" s="432"/>
      <c r="M334" s="432"/>
      <c r="N334" s="432"/>
      <c r="O334" s="432"/>
      <c r="P334" s="432"/>
      <c r="Q334" s="432"/>
      <c r="R334" s="432"/>
      <c r="S334" s="432"/>
      <c r="T334" s="432"/>
      <c r="U334" s="432"/>
      <c r="V334" s="432"/>
      <c r="W334" s="432"/>
      <c r="X334" s="432"/>
      <c r="Y334" s="432"/>
      <c r="Z334" s="432"/>
      <c r="AA334" s="432"/>
      <c r="AB334" s="432"/>
      <c r="AC334" s="432"/>
      <c r="AD334" s="432"/>
      <c r="AE334" s="432"/>
      <c r="AF334" s="432"/>
      <c r="AG334" s="432"/>
      <c r="AH334" s="432"/>
      <c r="AI334" s="432"/>
      <c r="AJ334" s="432"/>
      <c r="AK334" s="432"/>
      <c r="AL334" s="432"/>
      <c r="AM334" s="432"/>
      <c r="AN334" s="432"/>
      <c r="AO334" s="432"/>
      <c r="AP334" s="432"/>
      <c r="AQ334" s="432"/>
      <c r="AR334" s="432"/>
      <c r="AS334" s="432"/>
      <c r="AT334" s="432"/>
      <c r="AU334" s="432"/>
      <c r="AV334" s="432"/>
      <c r="AW334" s="432"/>
      <c r="AX334" s="432"/>
      <c r="AY334" s="432"/>
      <c r="AZ334" s="432"/>
      <c r="BA334" s="432"/>
    </row>
    <row r="335" spans="1:53">
      <c r="A335" s="432"/>
      <c r="B335" s="432"/>
      <c r="C335" s="432"/>
      <c r="D335" s="432"/>
      <c r="E335" s="432"/>
      <c r="F335" s="432"/>
      <c r="G335" s="432"/>
      <c r="H335" s="432"/>
      <c r="I335" s="432"/>
      <c r="J335" s="432"/>
      <c r="K335" s="432"/>
      <c r="L335" s="432"/>
      <c r="M335" s="432"/>
      <c r="N335" s="432"/>
      <c r="O335" s="432"/>
      <c r="P335" s="432"/>
      <c r="Q335" s="432"/>
      <c r="R335" s="432"/>
      <c r="S335" s="432"/>
      <c r="T335" s="432"/>
      <c r="U335" s="432"/>
      <c r="V335" s="432"/>
      <c r="W335" s="432"/>
      <c r="X335" s="432"/>
      <c r="Y335" s="432"/>
      <c r="Z335" s="432"/>
      <c r="AA335" s="432"/>
      <c r="AB335" s="432"/>
      <c r="AC335" s="432"/>
      <c r="AD335" s="432"/>
      <c r="AE335" s="432"/>
      <c r="AF335" s="432"/>
      <c r="AG335" s="432"/>
      <c r="AH335" s="432"/>
      <c r="AI335" s="432"/>
      <c r="AJ335" s="432"/>
      <c r="AK335" s="432"/>
      <c r="AL335" s="432"/>
      <c r="AM335" s="432"/>
      <c r="AN335" s="432"/>
      <c r="AO335" s="432"/>
      <c r="AP335" s="432"/>
      <c r="AQ335" s="432"/>
      <c r="AR335" s="432"/>
      <c r="AS335" s="432"/>
      <c r="AT335" s="432"/>
      <c r="AU335" s="432"/>
      <c r="AV335" s="432"/>
      <c r="AW335" s="432"/>
      <c r="AX335" s="432"/>
      <c r="AY335" s="432"/>
      <c r="AZ335" s="432"/>
      <c r="BA335" s="432"/>
    </row>
    <row r="336" spans="1:53">
      <c r="A336" s="432"/>
      <c r="B336" s="432"/>
      <c r="C336" s="432"/>
      <c r="D336" s="432"/>
      <c r="E336" s="432"/>
      <c r="F336" s="432"/>
      <c r="G336" s="432"/>
      <c r="H336" s="432"/>
      <c r="I336" s="432"/>
      <c r="J336" s="432"/>
      <c r="K336" s="432"/>
      <c r="L336" s="432"/>
      <c r="M336" s="432"/>
      <c r="N336" s="432"/>
      <c r="O336" s="432"/>
      <c r="P336" s="432"/>
      <c r="Q336" s="432"/>
      <c r="R336" s="432"/>
      <c r="S336" s="432"/>
      <c r="T336" s="432"/>
      <c r="U336" s="432"/>
      <c r="V336" s="432"/>
      <c r="W336" s="432"/>
      <c r="X336" s="432"/>
      <c r="Y336" s="432"/>
      <c r="Z336" s="432"/>
      <c r="AA336" s="432"/>
      <c r="AB336" s="432"/>
      <c r="AC336" s="432"/>
      <c r="AD336" s="432"/>
      <c r="AE336" s="432"/>
      <c r="AF336" s="432"/>
      <c r="AG336" s="432"/>
      <c r="AH336" s="432"/>
      <c r="AI336" s="432"/>
      <c r="AJ336" s="432"/>
      <c r="AK336" s="432"/>
      <c r="AL336" s="432"/>
      <c r="AM336" s="432"/>
      <c r="AN336" s="432"/>
      <c r="AO336" s="432"/>
      <c r="AP336" s="432"/>
      <c r="AQ336" s="432"/>
      <c r="AR336" s="432"/>
      <c r="AS336" s="432"/>
      <c r="AT336" s="432"/>
      <c r="AU336" s="432"/>
      <c r="AV336" s="432"/>
      <c r="AW336" s="432"/>
      <c r="AX336" s="432"/>
      <c r="AY336" s="432"/>
      <c r="AZ336" s="432"/>
      <c r="BA336" s="432"/>
    </row>
    <row r="337" spans="1:53">
      <c r="A337" s="432"/>
      <c r="B337" s="432"/>
      <c r="C337" s="432"/>
      <c r="D337" s="432"/>
      <c r="E337" s="432"/>
      <c r="F337" s="432"/>
      <c r="G337" s="432"/>
      <c r="H337" s="432"/>
      <c r="I337" s="432"/>
      <c r="J337" s="432"/>
      <c r="K337" s="432"/>
      <c r="L337" s="432"/>
      <c r="M337" s="432"/>
      <c r="N337" s="432"/>
      <c r="O337" s="432"/>
      <c r="P337" s="432"/>
      <c r="Q337" s="432"/>
      <c r="R337" s="432"/>
      <c r="S337" s="432"/>
      <c r="T337" s="432"/>
      <c r="U337" s="432"/>
      <c r="V337" s="432"/>
      <c r="W337" s="432"/>
      <c r="X337" s="432"/>
      <c r="Y337" s="432"/>
      <c r="Z337" s="432"/>
      <c r="AA337" s="432"/>
      <c r="AB337" s="432"/>
      <c r="AC337" s="432"/>
      <c r="AD337" s="432"/>
      <c r="AE337" s="432"/>
      <c r="AF337" s="432"/>
      <c r="AG337" s="432"/>
      <c r="AH337" s="432"/>
      <c r="AI337" s="432"/>
      <c r="AJ337" s="432"/>
      <c r="AK337" s="432"/>
      <c r="AL337" s="432"/>
      <c r="AM337" s="432"/>
      <c r="AN337" s="432"/>
      <c r="AO337" s="432"/>
      <c r="AP337" s="432"/>
      <c r="AQ337" s="432"/>
      <c r="AR337" s="432"/>
      <c r="AS337" s="432"/>
      <c r="AT337" s="432"/>
      <c r="AU337" s="432"/>
      <c r="AV337" s="432"/>
      <c r="AW337" s="432"/>
      <c r="AX337" s="432"/>
      <c r="AY337" s="432"/>
      <c r="AZ337" s="432"/>
      <c r="BA337" s="432"/>
    </row>
    <row r="338" spans="1:53">
      <c r="A338" s="432"/>
      <c r="B338" s="432"/>
      <c r="C338" s="432"/>
      <c r="D338" s="432"/>
      <c r="E338" s="432"/>
      <c r="F338" s="432"/>
      <c r="G338" s="432"/>
      <c r="H338" s="432"/>
      <c r="I338" s="432"/>
      <c r="J338" s="432"/>
      <c r="K338" s="432"/>
      <c r="L338" s="432"/>
      <c r="M338" s="432"/>
      <c r="N338" s="432"/>
      <c r="O338" s="432"/>
      <c r="P338" s="432"/>
      <c r="Q338" s="432"/>
      <c r="R338" s="432"/>
      <c r="S338" s="432"/>
      <c r="T338" s="432"/>
      <c r="U338" s="432"/>
      <c r="V338" s="432"/>
      <c r="W338" s="432"/>
      <c r="X338" s="432"/>
      <c r="Y338" s="432"/>
      <c r="Z338" s="432"/>
      <c r="AA338" s="432"/>
      <c r="AB338" s="432"/>
      <c r="AC338" s="432"/>
      <c r="AD338" s="432"/>
      <c r="AE338" s="432"/>
      <c r="AF338" s="432"/>
      <c r="AG338" s="432"/>
      <c r="AH338" s="432"/>
      <c r="AI338" s="432"/>
      <c r="AJ338" s="432"/>
      <c r="AK338" s="432"/>
      <c r="AL338" s="432"/>
      <c r="AM338" s="432"/>
      <c r="AN338" s="432"/>
      <c r="AO338" s="432"/>
      <c r="AP338" s="432"/>
      <c r="AQ338" s="432"/>
      <c r="AR338" s="432"/>
      <c r="AS338" s="432"/>
      <c r="AT338" s="432"/>
      <c r="AU338" s="432"/>
      <c r="AV338" s="432"/>
      <c r="AW338" s="432"/>
      <c r="AX338" s="432"/>
      <c r="AY338" s="432"/>
      <c r="AZ338" s="432"/>
      <c r="BA338" s="432"/>
    </row>
    <row r="339" spans="1:53">
      <c r="A339" s="432"/>
      <c r="B339" s="432"/>
      <c r="C339" s="432"/>
      <c r="D339" s="432"/>
      <c r="E339" s="432"/>
      <c r="F339" s="432"/>
      <c r="G339" s="432"/>
      <c r="H339" s="432"/>
      <c r="I339" s="432"/>
      <c r="J339" s="432"/>
      <c r="K339" s="432"/>
      <c r="L339" s="432"/>
      <c r="M339" s="432"/>
      <c r="N339" s="432"/>
      <c r="O339" s="432"/>
      <c r="P339" s="432"/>
      <c r="Q339" s="432"/>
      <c r="R339" s="432"/>
      <c r="S339" s="432"/>
      <c r="T339" s="432"/>
      <c r="U339" s="432"/>
      <c r="V339" s="432"/>
      <c r="W339" s="432"/>
      <c r="X339" s="432"/>
      <c r="Y339" s="432"/>
      <c r="Z339" s="432"/>
      <c r="AA339" s="432"/>
      <c r="AB339" s="432"/>
      <c r="AC339" s="432"/>
      <c r="AD339" s="432"/>
      <c r="AE339" s="432"/>
      <c r="AF339" s="432"/>
      <c r="AG339" s="432"/>
      <c r="AH339" s="432"/>
      <c r="AI339" s="432"/>
      <c r="AJ339" s="432"/>
      <c r="AK339" s="432"/>
      <c r="AL339" s="432"/>
      <c r="AM339" s="432"/>
      <c r="AN339" s="432"/>
      <c r="AO339" s="432"/>
      <c r="AP339" s="432"/>
      <c r="AQ339" s="432"/>
      <c r="AR339" s="432"/>
      <c r="AS339" s="432"/>
      <c r="AT339" s="432"/>
      <c r="AU339" s="432"/>
      <c r="AV339" s="432"/>
      <c r="AW339" s="432"/>
      <c r="AX339" s="432"/>
      <c r="AY339" s="432"/>
      <c r="AZ339" s="432"/>
      <c r="BA339" s="432"/>
    </row>
    <row r="340" spans="1:53">
      <c r="A340" s="432"/>
      <c r="B340" s="432"/>
      <c r="C340" s="432"/>
      <c r="D340" s="432"/>
      <c r="E340" s="432"/>
      <c r="F340" s="432"/>
      <c r="G340" s="432"/>
      <c r="H340" s="432"/>
      <c r="I340" s="432"/>
      <c r="J340" s="432"/>
      <c r="K340" s="432"/>
      <c r="L340" s="432"/>
      <c r="M340" s="432"/>
      <c r="N340" s="432"/>
      <c r="O340" s="432"/>
      <c r="P340" s="432"/>
      <c r="Q340" s="432"/>
      <c r="R340" s="432"/>
      <c r="S340" s="432"/>
      <c r="T340" s="432"/>
      <c r="U340" s="432"/>
      <c r="V340" s="432"/>
      <c r="W340" s="432"/>
      <c r="X340" s="432"/>
      <c r="Y340" s="432"/>
      <c r="Z340" s="432"/>
      <c r="AA340" s="432"/>
      <c r="AB340" s="432"/>
      <c r="AC340" s="432"/>
      <c r="AD340" s="432"/>
      <c r="AE340" s="432"/>
      <c r="AF340" s="432"/>
      <c r="AG340" s="432"/>
      <c r="AH340" s="432"/>
      <c r="AI340" s="432"/>
      <c r="AJ340" s="432"/>
      <c r="AK340" s="432"/>
      <c r="AL340" s="432"/>
      <c r="AM340" s="432"/>
      <c r="AN340" s="432"/>
      <c r="AO340" s="432"/>
      <c r="AP340" s="432"/>
      <c r="AQ340" s="432"/>
      <c r="AR340" s="432"/>
      <c r="AS340" s="432"/>
      <c r="AT340" s="432"/>
      <c r="AU340" s="432"/>
      <c r="AV340" s="432"/>
      <c r="AW340" s="432"/>
      <c r="AX340" s="432"/>
      <c r="AY340" s="432"/>
      <c r="AZ340" s="432"/>
      <c r="BA340" s="432"/>
    </row>
    <row r="341" spans="1:53">
      <c r="A341" s="432"/>
      <c r="B341" s="432"/>
      <c r="C341" s="432"/>
      <c r="D341" s="432"/>
      <c r="E341" s="432"/>
      <c r="F341" s="432"/>
      <c r="G341" s="432"/>
      <c r="H341" s="432"/>
      <c r="I341" s="432"/>
      <c r="J341" s="432"/>
      <c r="K341" s="432"/>
      <c r="L341" s="432"/>
      <c r="M341" s="432"/>
      <c r="N341" s="432"/>
      <c r="O341" s="432"/>
      <c r="P341" s="432"/>
      <c r="Q341" s="432"/>
      <c r="R341" s="432"/>
      <c r="S341" s="432"/>
      <c r="T341" s="432"/>
      <c r="U341" s="432"/>
      <c r="V341" s="432"/>
      <c r="W341" s="432"/>
      <c r="X341" s="432"/>
      <c r="Y341" s="432"/>
      <c r="Z341" s="432"/>
      <c r="AA341" s="432"/>
      <c r="AB341" s="432"/>
      <c r="AC341" s="432"/>
      <c r="AD341" s="432"/>
      <c r="AE341" s="432"/>
      <c r="AF341" s="432"/>
      <c r="AG341" s="432"/>
      <c r="AH341" s="432"/>
      <c r="AI341" s="432"/>
      <c r="AJ341" s="432"/>
      <c r="AK341" s="432"/>
      <c r="AL341" s="432"/>
      <c r="AM341" s="432"/>
      <c r="AN341" s="432"/>
      <c r="AO341" s="432"/>
      <c r="AP341" s="432"/>
      <c r="AQ341" s="432"/>
      <c r="AR341" s="432"/>
      <c r="AS341" s="432"/>
      <c r="AT341" s="432"/>
      <c r="AU341" s="432"/>
      <c r="AV341" s="432"/>
      <c r="AW341" s="432"/>
      <c r="AX341" s="432"/>
      <c r="AY341" s="432"/>
      <c r="AZ341" s="432"/>
      <c r="BA341" s="432"/>
    </row>
    <row r="342" spans="1:53">
      <c r="A342" s="432"/>
      <c r="B342" s="432"/>
      <c r="C342" s="432"/>
      <c r="D342" s="432"/>
      <c r="E342" s="432"/>
      <c r="F342" s="432"/>
      <c r="G342" s="432"/>
      <c r="H342" s="432"/>
      <c r="I342" s="432"/>
      <c r="J342" s="432"/>
      <c r="K342" s="432"/>
      <c r="L342" s="432"/>
      <c r="M342" s="432"/>
      <c r="N342" s="432"/>
      <c r="O342" s="432"/>
      <c r="P342" s="432"/>
      <c r="Q342" s="432"/>
      <c r="R342" s="432"/>
      <c r="S342" s="432"/>
      <c r="T342" s="432"/>
      <c r="U342" s="432"/>
      <c r="V342" s="432"/>
      <c r="W342" s="432"/>
      <c r="X342" s="432"/>
      <c r="Y342" s="432"/>
      <c r="Z342" s="432"/>
      <c r="AA342" s="432"/>
      <c r="AB342" s="432"/>
      <c r="AC342" s="432"/>
      <c r="AD342" s="432"/>
      <c r="AE342" s="432"/>
      <c r="AF342" s="432"/>
      <c r="AG342" s="432"/>
      <c r="AH342" s="432"/>
      <c r="AI342" s="432"/>
      <c r="AJ342" s="432"/>
      <c r="AK342" s="432"/>
      <c r="AL342" s="432"/>
      <c r="AM342" s="432"/>
      <c r="AN342" s="432"/>
      <c r="AO342" s="432"/>
      <c r="AP342" s="432"/>
      <c r="AQ342" s="432"/>
      <c r="AR342" s="432"/>
      <c r="AS342" s="432"/>
      <c r="AT342" s="432"/>
      <c r="AU342" s="432"/>
      <c r="AV342" s="432"/>
      <c r="AW342" s="432"/>
      <c r="AX342" s="432"/>
      <c r="AY342" s="432"/>
      <c r="AZ342" s="432"/>
      <c r="BA342" s="432"/>
    </row>
    <row r="343" spans="1:53">
      <c r="A343" s="432"/>
      <c r="B343" s="432"/>
      <c r="C343" s="432"/>
      <c r="D343" s="432"/>
      <c r="E343" s="432"/>
      <c r="F343" s="432"/>
      <c r="G343" s="432"/>
      <c r="H343" s="432"/>
      <c r="I343" s="432"/>
      <c r="J343" s="432"/>
      <c r="K343" s="432"/>
      <c r="L343" s="432"/>
      <c r="M343" s="432"/>
      <c r="N343" s="432"/>
      <c r="O343" s="432"/>
      <c r="P343" s="432"/>
      <c r="Q343" s="432"/>
      <c r="R343" s="432"/>
      <c r="S343" s="432"/>
      <c r="T343" s="432"/>
      <c r="U343" s="432"/>
      <c r="V343" s="432"/>
      <c r="W343" s="432"/>
      <c r="X343" s="432"/>
      <c r="Y343" s="432"/>
      <c r="Z343" s="432"/>
      <c r="AA343" s="432"/>
      <c r="AB343" s="432"/>
      <c r="AC343" s="432"/>
      <c r="AD343" s="432"/>
      <c r="AE343" s="432"/>
      <c r="AF343" s="432"/>
      <c r="AG343" s="432"/>
      <c r="AH343" s="432"/>
      <c r="AI343" s="432"/>
      <c r="AJ343" s="432"/>
      <c r="AK343" s="432"/>
      <c r="AL343" s="432"/>
      <c r="AM343" s="432"/>
      <c r="AN343" s="432"/>
      <c r="AO343" s="432"/>
      <c r="AP343" s="432"/>
      <c r="AQ343" s="432"/>
      <c r="AR343" s="432"/>
      <c r="AS343" s="432"/>
      <c r="AT343" s="432"/>
      <c r="AU343" s="432"/>
      <c r="AV343" s="432"/>
      <c r="AW343" s="432"/>
      <c r="AX343" s="432"/>
      <c r="AY343" s="432"/>
      <c r="AZ343" s="432"/>
      <c r="BA343" s="432"/>
    </row>
    <row r="344" spans="1:53">
      <c r="A344" s="432"/>
      <c r="B344" s="432"/>
      <c r="C344" s="432"/>
      <c r="D344" s="432"/>
      <c r="E344" s="432"/>
      <c r="F344" s="432"/>
      <c r="G344" s="432"/>
      <c r="H344" s="432"/>
      <c r="I344" s="432"/>
      <c r="J344" s="432"/>
      <c r="K344" s="432"/>
      <c r="L344" s="432"/>
      <c r="M344" s="432"/>
      <c r="N344" s="432"/>
      <c r="O344" s="432"/>
      <c r="P344" s="432"/>
      <c r="Q344" s="432"/>
      <c r="R344" s="432"/>
      <c r="S344" s="432"/>
      <c r="T344" s="432"/>
      <c r="U344" s="432"/>
      <c r="V344" s="432"/>
      <c r="W344" s="432"/>
      <c r="X344" s="432"/>
      <c r="Y344" s="432"/>
      <c r="Z344" s="432"/>
      <c r="AA344" s="432"/>
      <c r="AB344" s="432"/>
      <c r="AC344" s="432"/>
      <c r="AD344" s="432"/>
      <c r="AE344" s="432"/>
      <c r="AF344" s="432"/>
      <c r="AG344" s="432"/>
      <c r="AH344" s="432"/>
      <c r="AI344" s="432"/>
      <c r="AJ344" s="432"/>
      <c r="AK344" s="432"/>
      <c r="AL344" s="432"/>
      <c r="AM344" s="432"/>
      <c r="AN344" s="432"/>
      <c r="AO344" s="432"/>
      <c r="AP344" s="432"/>
      <c r="AQ344" s="432"/>
      <c r="AR344" s="432"/>
      <c r="AS344" s="432"/>
      <c r="AT344" s="432"/>
      <c r="AU344" s="432"/>
      <c r="AV344" s="432"/>
      <c r="AW344" s="432"/>
      <c r="AX344" s="432"/>
      <c r="AY344" s="432"/>
      <c r="AZ344" s="432"/>
      <c r="BA344" s="432"/>
    </row>
    <row r="345" spans="1:53">
      <c r="A345" s="432"/>
      <c r="B345" s="432"/>
      <c r="C345" s="432"/>
      <c r="D345" s="432"/>
      <c r="E345" s="432"/>
      <c r="F345" s="432"/>
      <c r="G345" s="432"/>
      <c r="H345" s="432"/>
      <c r="I345" s="432"/>
      <c r="J345" s="432"/>
      <c r="K345" s="432"/>
      <c r="L345" s="432"/>
      <c r="M345" s="432"/>
      <c r="N345" s="432"/>
      <c r="O345" s="432"/>
      <c r="P345" s="432"/>
      <c r="Q345" s="432"/>
      <c r="R345" s="432"/>
      <c r="S345" s="432"/>
      <c r="T345" s="432"/>
      <c r="U345" s="432"/>
      <c r="V345" s="432"/>
      <c r="W345" s="432"/>
      <c r="X345" s="432"/>
      <c r="Y345" s="432"/>
      <c r="Z345" s="432"/>
      <c r="AA345" s="432"/>
      <c r="AB345" s="432"/>
      <c r="AC345" s="432"/>
      <c r="AD345" s="432"/>
      <c r="AE345" s="432"/>
      <c r="AF345" s="432"/>
      <c r="AG345" s="432"/>
      <c r="AH345" s="432"/>
      <c r="AI345" s="432"/>
      <c r="AJ345" s="432"/>
      <c r="AK345" s="432"/>
      <c r="AL345" s="432"/>
      <c r="AM345" s="432"/>
      <c r="AN345" s="432"/>
      <c r="AO345" s="432"/>
      <c r="AP345" s="432"/>
      <c r="AQ345" s="432"/>
      <c r="AR345" s="432"/>
      <c r="AS345" s="432"/>
      <c r="AT345" s="432"/>
      <c r="AU345" s="432"/>
      <c r="AV345" s="432"/>
      <c r="AW345" s="432"/>
      <c r="AX345" s="432"/>
      <c r="AY345" s="432"/>
      <c r="AZ345" s="432"/>
      <c r="BA345" s="432"/>
    </row>
    <row r="346" spans="1:53">
      <c r="A346" s="432"/>
      <c r="B346" s="432"/>
      <c r="C346" s="432"/>
      <c r="D346" s="432"/>
      <c r="E346" s="432"/>
      <c r="F346" s="432"/>
      <c r="G346" s="432"/>
      <c r="H346" s="432"/>
      <c r="I346" s="432"/>
      <c r="J346" s="432"/>
      <c r="K346" s="432"/>
      <c r="L346" s="432"/>
      <c r="M346" s="432"/>
      <c r="N346" s="432"/>
      <c r="O346" s="432"/>
      <c r="P346" s="432"/>
      <c r="Q346" s="432"/>
      <c r="R346" s="432"/>
      <c r="S346" s="432"/>
      <c r="T346" s="432"/>
      <c r="U346" s="432"/>
      <c r="V346" s="432"/>
      <c r="W346" s="432"/>
      <c r="X346" s="432"/>
      <c r="Y346" s="432"/>
      <c r="Z346" s="432"/>
      <c r="AA346" s="432"/>
      <c r="AB346" s="432"/>
      <c r="AC346" s="432"/>
      <c r="AD346" s="432"/>
      <c r="AE346" s="432"/>
      <c r="AF346" s="432"/>
      <c r="AG346" s="432"/>
      <c r="AH346" s="432"/>
      <c r="AI346" s="432"/>
      <c r="AJ346" s="432"/>
      <c r="AK346" s="432"/>
      <c r="AL346" s="432"/>
      <c r="AM346" s="432"/>
      <c r="AN346" s="432"/>
      <c r="AO346" s="432"/>
      <c r="AP346" s="432"/>
      <c r="AQ346" s="432"/>
      <c r="AR346" s="432"/>
      <c r="AS346" s="432"/>
      <c r="AT346" s="432"/>
      <c r="AU346" s="432"/>
      <c r="AV346" s="432"/>
      <c r="AW346" s="432"/>
      <c r="AX346" s="432"/>
      <c r="AY346" s="432"/>
      <c r="AZ346" s="432"/>
      <c r="BA346" s="432"/>
    </row>
    <row r="347" spans="1:53">
      <c r="A347" s="432"/>
      <c r="B347" s="432"/>
      <c r="C347" s="432"/>
      <c r="D347" s="432"/>
      <c r="E347" s="432"/>
      <c r="F347" s="432"/>
      <c r="G347" s="432"/>
      <c r="H347" s="432"/>
      <c r="I347" s="432"/>
      <c r="J347" s="432"/>
      <c r="K347" s="432"/>
      <c r="L347" s="432"/>
      <c r="M347" s="432"/>
      <c r="N347" s="432"/>
      <c r="O347" s="432"/>
      <c r="P347" s="432"/>
      <c r="Q347" s="432"/>
      <c r="R347" s="432"/>
      <c r="S347" s="432"/>
      <c r="T347" s="432"/>
      <c r="U347" s="432"/>
      <c r="V347" s="432"/>
      <c r="W347" s="432"/>
      <c r="X347" s="432"/>
      <c r="Y347" s="432"/>
      <c r="Z347" s="432"/>
      <c r="AA347" s="432"/>
      <c r="AB347" s="432"/>
      <c r="AC347" s="432"/>
      <c r="AD347" s="432"/>
      <c r="AE347" s="432"/>
      <c r="AF347" s="432"/>
      <c r="AG347" s="432"/>
      <c r="AH347" s="432"/>
      <c r="AI347" s="432"/>
      <c r="AJ347" s="432"/>
      <c r="AK347" s="432"/>
      <c r="AL347" s="432"/>
      <c r="AM347" s="432"/>
      <c r="AN347" s="432"/>
      <c r="AO347" s="432"/>
      <c r="AP347" s="432"/>
      <c r="AQ347" s="432"/>
      <c r="AR347" s="432"/>
      <c r="AS347" s="432"/>
      <c r="AT347" s="432"/>
      <c r="AU347" s="432"/>
      <c r="AV347" s="432"/>
      <c r="AW347" s="432"/>
      <c r="AX347" s="432"/>
      <c r="AY347" s="432"/>
      <c r="AZ347" s="432"/>
      <c r="BA347" s="432"/>
    </row>
    <row r="348" spans="1:53">
      <c r="A348" s="432"/>
      <c r="B348" s="432"/>
      <c r="C348" s="432"/>
      <c r="D348" s="432"/>
      <c r="E348" s="432"/>
      <c r="F348" s="432"/>
      <c r="G348" s="432"/>
      <c r="H348" s="432"/>
      <c r="I348" s="432"/>
      <c r="J348" s="432"/>
      <c r="K348" s="432"/>
      <c r="L348" s="432"/>
      <c r="M348" s="432"/>
      <c r="N348" s="432"/>
      <c r="O348" s="432"/>
      <c r="P348" s="432"/>
      <c r="Q348" s="432"/>
      <c r="R348" s="432"/>
      <c r="S348" s="432"/>
      <c r="T348" s="432"/>
      <c r="U348" s="432"/>
      <c r="V348" s="432"/>
      <c r="W348" s="432"/>
      <c r="X348" s="432"/>
      <c r="Y348" s="432"/>
      <c r="Z348" s="432"/>
      <c r="AA348" s="432"/>
      <c r="AB348" s="432"/>
      <c r="AC348" s="432"/>
      <c r="AD348" s="432"/>
      <c r="AE348" s="432"/>
      <c r="AF348" s="432"/>
      <c r="AG348" s="432"/>
      <c r="AH348" s="432"/>
      <c r="AI348" s="432"/>
      <c r="AJ348" s="432"/>
      <c r="AK348" s="432"/>
      <c r="AL348" s="432"/>
      <c r="AM348" s="432"/>
      <c r="AN348" s="432"/>
      <c r="AO348" s="432"/>
      <c r="AP348" s="432"/>
      <c r="AQ348" s="432"/>
      <c r="AR348" s="432"/>
      <c r="AS348" s="432"/>
      <c r="AT348" s="432"/>
      <c r="AU348" s="432"/>
      <c r="AV348" s="432"/>
      <c r="AW348" s="432"/>
      <c r="AX348" s="432"/>
      <c r="AY348" s="432"/>
      <c r="AZ348" s="432"/>
      <c r="BA348" s="432"/>
    </row>
    <row r="349" spans="1:53">
      <c r="A349" s="432"/>
      <c r="B349" s="432"/>
      <c r="C349" s="432"/>
      <c r="D349" s="432"/>
      <c r="E349" s="432"/>
      <c r="F349" s="432"/>
      <c r="G349" s="432"/>
      <c r="H349" s="432"/>
      <c r="I349" s="432"/>
      <c r="J349" s="432"/>
      <c r="K349" s="432"/>
      <c r="L349" s="432"/>
      <c r="M349" s="432"/>
      <c r="N349" s="432"/>
      <c r="O349" s="432"/>
      <c r="P349" s="432"/>
      <c r="Q349" s="432"/>
      <c r="R349" s="432"/>
      <c r="S349" s="432"/>
      <c r="T349" s="432"/>
      <c r="U349" s="432"/>
      <c r="V349" s="432"/>
      <c r="W349" s="432"/>
      <c r="X349" s="432"/>
      <c r="Y349" s="432"/>
      <c r="Z349" s="432"/>
      <c r="AA349" s="432"/>
      <c r="AB349" s="432"/>
      <c r="AC349" s="432"/>
      <c r="AD349" s="432"/>
      <c r="AE349" s="432"/>
      <c r="AF349" s="432"/>
      <c r="AG349" s="432"/>
      <c r="AH349" s="432"/>
      <c r="AI349" s="432"/>
      <c r="AJ349" s="432"/>
      <c r="AK349" s="432"/>
      <c r="AL349" s="432"/>
      <c r="AM349" s="432"/>
      <c r="AN349" s="432"/>
      <c r="AO349" s="432"/>
      <c r="AP349" s="432"/>
      <c r="AQ349" s="432"/>
      <c r="AR349" s="432"/>
      <c r="AS349" s="432"/>
      <c r="AT349" s="432"/>
      <c r="AU349" s="432"/>
      <c r="AV349" s="432"/>
      <c r="AW349" s="432"/>
      <c r="AX349" s="432"/>
      <c r="AY349" s="432"/>
      <c r="AZ349" s="432"/>
      <c r="BA349" s="432"/>
    </row>
    <row r="350" spans="1:53">
      <c r="A350" s="432"/>
      <c r="B350" s="432"/>
      <c r="C350" s="432"/>
      <c r="D350" s="432"/>
      <c r="E350" s="432"/>
      <c r="F350" s="432"/>
      <c r="G350" s="432"/>
      <c r="H350" s="432"/>
      <c r="I350" s="432"/>
      <c r="J350" s="432"/>
      <c r="K350" s="432"/>
      <c r="L350" s="432"/>
      <c r="M350" s="432"/>
      <c r="N350" s="432"/>
      <c r="O350" s="432"/>
      <c r="P350" s="432"/>
      <c r="Q350" s="432"/>
      <c r="R350" s="432"/>
      <c r="S350" s="432"/>
      <c r="T350" s="432"/>
      <c r="U350" s="432"/>
      <c r="V350" s="432"/>
      <c r="W350" s="432"/>
      <c r="X350" s="432"/>
      <c r="Y350" s="432"/>
      <c r="Z350" s="432"/>
      <c r="AA350" s="432"/>
      <c r="AB350" s="432"/>
      <c r="AC350" s="432"/>
      <c r="AD350" s="432"/>
      <c r="AE350" s="432"/>
      <c r="AF350" s="432"/>
      <c r="AG350" s="432"/>
      <c r="AH350" s="432"/>
      <c r="AI350" s="432"/>
      <c r="AJ350" s="432"/>
      <c r="AK350" s="432"/>
      <c r="AL350" s="432"/>
      <c r="AM350" s="432"/>
      <c r="AN350" s="432"/>
      <c r="AO350" s="432"/>
      <c r="AP350" s="432"/>
      <c r="AQ350" s="432"/>
      <c r="AR350" s="432"/>
      <c r="AS350" s="432"/>
      <c r="AT350" s="432"/>
      <c r="AU350" s="432"/>
      <c r="AV350" s="432"/>
      <c r="AW350" s="432"/>
      <c r="AX350" s="432"/>
      <c r="AY350" s="432"/>
      <c r="AZ350" s="432"/>
      <c r="BA350" s="432"/>
    </row>
    <row r="351" spans="1:53">
      <c r="A351" s="432"/>
      <c r="B351" s="432"/>
      <c r="C351" s="432"/>
      <c r="D351" s="432"/>
      <c r="E351" s="432"/>
      <c r="F351" s="432"/>
      <c r="G351" s="432"/>
      <c r="H351" s="432"/>
      <c r="I351" s="432"/>
      <c r="J351" s="432"/>
      <c r="K351" s="432"/>
      <c r="L351" s="432"/>
      <c r="M351" s="432"/>
      <c r="N351" s="432"/>
      <c r="O351" s="432"/>
      <c r="P351" s="432"/>
      <c r="Q351" s="432"/>
      <c r="R351" s="432"/>
      <c r="S351" s="432"/>
      <c r="T351" s="432"/>
      <c r="U351" s="432"/>
      <c r="V351" s="432"/>
      <c r="W351" s="432"/>
      <c r="X351" s="432"/>
      <c r="Y351" s="432"/>
      <c r="Z351" s="432"/>
      <c r="AA351" s="432"/>
      <c r="AB351" s="432"/>
      <c r="AC351" s="432"/>
      <c r="AD351" s="432"/>
      <c r="AE351" s="432"/>
      <c r="AF351" s="432"/>
      <c r="AG351" s="432"/>
      <c r="AH351" s="432"/>
      <c r="AI351" s="432"/>
      <c r="AJ351" s="432"/>
      <c r="AK351" s="432"/>
      <c r="AL351" s="432"/>
      <c r="AM351" s="432"/>
      <c r="AN351" s="432"/>
      <c r="AO351" s="432"/>
      <c r="AP351" s="432"/>
      <c r="AQ351" s="432"/>
      <c r="AR351" s="432"/>
      <c r="AS351" s="432"/>
      <c r="AT351" s="432"/>
      <c r="AU351" s="432"/>
      <c r="AV351" s="432"/>
      <c r="AW351" s="432"/>
      <c r="AX351" s="432"/>
      <c r="AY351" s="432"/>
      <c r="AZ351" s="432"/>
      <c r="BA351" s="432"/>
    </row>
    <row r="352" spans="1:53">
      <c r="A352" s="432"/>
      <c r="B352" s="432"/>
      <c r="C352" s="432"/>
      <c r="D352" s="432"/>
      <c r="E352" s="432"/>
      <c r="F352" s="432"/>
      <c r="G352" s="432"/>
      <c r="H352" s="432"/>
      <c r="I352" s="432"/>
      <c r="J352" s="432"/>
      <c r="K352" s="432"/>
      <c r="L352" s="432"/>
      <c r="M352" s="432"/>
      <c r="N352" s="432"/>
      <c r="O352" s="432"/>
      <c r="P352" s="432"/>
      <c r="Q352" s="432"/>
      <c r="R352" s="432"/>
      <c r="S352" s="432"/>
      <c r="T352" s="432"/>
      <c r="U352" s="432"/>
      <c r="V352" s="432"/>
      <c r="W352" s="432"/>
      <c r="X352" s="432"/>
      <c r="Y352" s="432"/>
      <c r="Z352" s="432"/>
      <c r="AA352" s="432"/>
      <c r="AB352" s="432"/>
      <c r="AC352" s="432"/>
      <c r="AD352" s="432"/>
      <c r="AE352" s="432"/>
      <c r="AF352" s="432"/>
      <c r="AG352" s="432"/>
      <c r="AH352" s="432"/>
      <c r="AI352" s="432"/>
      <c r="AJ352" s="432"/>
      <c r="AK352" s="432"/>
      <c r="AL352" s="432"/>
      <c r="AM352" s="432"/>
      <c r="AN352" s="432"/>
      <c r="AO352" s="432"/>
      <c r="AP352" s="432"/>
      <c r="AQ352" s="432"/>
      <c r="AR352" s="432"/>
      <c r="AS352" s="432"/>
      <c r="AT352" s="432"/>
      <c r="AU352" s="432"/>
      <c r="AV352" s="432"/>
      <c r="AW352" s="432"/>
      <c r="AX352" s="432"/>
      <c r="AY352" s="432"/>
      <c r="AZ352" s="432"/>
      <c r="BA352" s="432"/>
    </row>
    <row r="353" spans="1:53">
      <c r="A353" s="432"/>
      <c r="B353" s="432"/>
      <c r="C353" s="432"/>
      <c r="D353" s="432"/>
      <c r="E353" s="432"/>
      <c r="F353" s="432"/>
      <c r="G353" s="432"/>
      <c r="H353" s="432"/>
      <c r="I353" s="432"/>
      <c r="J353" s="432"/>
      <c r="K353" s="432"/>
      <c r="L353" s="432"/>
      <c r="M353" s="432"/>
      <c r="N353" s="432"/>
      <c r="O353" s="432"/>
      <c r="P353" s="432"/>
      <c r="Q353" s="432"/>
      <c r="R353" s="432"/>
      <c r="S353" s="432"/>
      <c r="T353" s="432"/>
      <c r="U353" s="432"/>
      <c r="V353" s="432"/>
      <c r="W353" s="432"/>
      <c r="X353" s="432"/>
      <c r="Y353" s="432"/>
      <c r="Z353" s="432"/>
      <c r="AA353" s="432"/>
      <c r="AB353" s="432"/>
      <c r="AC353" s="432"/>
      <c r="AD353" s="432"/>
      <c r="AE353" s="432"/>
      <c r="AF353" s="432"/>
      <c r="AG353" s="432"/>
      <c r="AH353" s="432"/>
      <c r="AI353" s="432"/>
      <c r="AJ353" s="432"/>
      <c r="AK353" s="432"/>
      <c r="AL353" s="432"/>
      <c r="AM353" s="432"/>
      <c r="AN353" s="432"/>
      <c r="AO353" s="432"/>
      <c r="AP353" s="432"/>
      <c r="AQ353" s="432"/>
      <c r="AR353" s="432"/>
      <c r="AS353" s="432"/>
      <c r="AT353" s="432"/>
      <c r="AU353" s="432"/>
      <c r="AV353" s="432"/>
      <c r="AW353" s="432"/>
      <c r="AX353" s="432"/>
      <c r="AY353" s="432"/>
      <c r="AZ353" s="432"/>
      <c r="BA353" s="432"/>
    </row>
    <row r="354" spans="1:53">
      <c r="A354" s="432"/>
      <c r="B354" s="432"/>
      <c r="C354" s="432"/>
      <c r="D354" s="432"/>
      <c r="E354" s="432"/>
      <c r="F354" s="432"/>
      <c r="G354" s="432"/>
      <c r="H354" s="432"/>
      <c r="I354" s="432"/>
      <c r="J354" s="432"/>
      <c r="K354" s="432"/>
      <c r="L354" s="432"/>
      <c r="M354" s="432"/>
      <c r="N354" s="432"/>
      <c r="O354" s="432"/>
      <c r="P354" s="432"/>
      <c r="Q354" s="432"/>
      <c r="R354" s="432"/>
      <c r="S354" s="432"/>
      <c r="T354" s="432"/>
      <c r="U354" s="432"/>
      <c r="V354" s="432"/>
      <c r="W354" s="432"/>
      <c r="X354" s="432"/>
      <c r="Y354" s="432"/>
      <c r="Z354" s="432"/>
      <c r="AA354" s="432"/>
      <c r="AB354" s="432"/>
      <c r="AC354" s="432"/>
      <c r="AD354" s="432"/>
      <c r="AE354" s="432"/>
      <c r="AF354" s="432"/>
      <c r="AG354" s="432"/>
      <c r="AH354" s="432"/>
      <c r="AI354" s="432"/>
      <c r="AJ354" s="432"/>
      <c r="AK354" s="432"/>
      <c r="AL354" s="432"/>
      <c r="AM354" s="432"/>
      <c r="AN354" s="432"/>
      <c r="AO354" s="432"/>
      <c r="AP354" s="432"/>
      <c r="AQ354" s="432"/>
      <c r="AR354" s="432"/>
      <c r="AS354" s="432"/>
      <c r="AT354" s="432"/>
      <c r="AU354" s="432"/>
      <c r="AV354" s="432"/>
      <c r="AW354" s="432"/>
      <c r="AX354" s="432"/>
      <c r="AY354" s="432"/>
      <c r="AZ354" s="432"/>
      <c r="BA354" s="432"/>
    </row>
    <row r="355" spans="1:53">
      <c r="A355" s="432"/>
      <c r="B355" s="432"/>
      <c r="C355" s="432"/>
      <c r="D355" s="432"/>
      <c r="E355" s="432"/>
      <c r="F355" s="432"/>
      <c r="G355" s="432"/>
      <c r="H355" s="432"/>
      <c r="I355" s="432"/>
      <c r="J355" s="432"/>
      <c r="K355" s="432"/>
      <c r="L355" s="432"/>
      <c r="M355" s="432"/>
      <c r="N355" s="432"/>
      <c r="O355" s="432"/>
      <c r="P355" s="432"/>
      <c r="Q355" s="432"/>
      <c r="R355" s="432"/>
      <c r="S355" s="432"/>
      <c r="T355" s="432"/>
      <c r="U355" s="432"/>
      <c r="V355" s="432"/>
      <c r="W355" s="432"/>
      <c r="X355" s="432"/>
      <c r="Y355" s="432"/>
      <c r="Z355" s="432"/>
      <c r="AA355" s="432"/>
      <c r="AB355" s="432"/>
      <c r="AC355" s="432"/>
      <c r="AD355" s="432"/>
      <c r="AE355" s="432"/>
      <c r="AF355" s="432"/>
      <c r="AG355" s="432"/>
      <c r="AH355" s="432"/>
      <c r="AI355" s="432"/>
      <c r="AJ355" s="432"/>
      <c r="AK355" s="432"/>
      <c r="AL355" s="432"/>
      <c r="AM355" s="432"/>
      <c r="AN355" s="432"/>
      <c r="AO355" s="432"/>
      <c r="AP355" s="432"/>
      <c r="AQ355" s="432"/>
      <c r="AR355" s="432"/>
      <c r="AS355" s="432"/>
      <c r="AT355" s="432"/>
      <c r="AU355" s="432"/>
      <c r="AV355" s="432"/>
      <c r="AW355" s="432"/>
      <c r="AX355" s="432"/>
      <c r="AY355" s="432"/>
      <c r="AZ355" s="432"/>
      <c r="BA355" s="432"/>
    </row>
    <row r="356" spans="1:53">
      <c r="A356" s="432"/>
      <c r="B356" s="432"/>
      <c r="C356" s="432"/>
      <c r="D356" s="432"/>
      <c r="E356" s="432"/>
      <c r="F356" s="432"/>
      <c r="G356" s="432"/>
      <c r="H356" s="432"/>
      <c r="I356" s="432"/>
      <c r="J356" s="432"/>
      <c r="K356" s="432"/>
      <c r="L356" s="432"/>
      <c r="M356" s="432"/>
      <c r="N356" s="432"/>
      <c r="O356" s="432"/>
      <c r="P356" s="432"/>
      <c r="Q356" s="432"/>
      <c r="R356" s="432"/>
      <c r="S356" s="432"/>
      <c r="T356" s="432"/>
      <c r="U356" s="432"/>
      <c r="V356" s="432"/>
      <c r="W356" s="432"/>
      <c r="X356" s="432"/>
      <c r="Y356" s="432"/>
      <c r="Z356" s="432"/>
      <c r="AA356" s="432"/>
      <c r="AB356" s="432"/>
      <c r="AC356" s="432"/>
      <c r="AD356" s="432"/>
      <c r="AE356" s="432"/>
      <c r="AF356" s="432"/>
      <c r="AG356" s="432"/>
      <c r="AH356" s="432"/>
      <c r="AI356" s="432"/>
      <c r="AJ356" s="432"/>
      <c r="AK356" s="432"/>
      <c r="AL356" s="432"/>
      <c r="AM356" s="432"/>
      <c r="AN356" s="432"/>
      <c r="AO356" s="432"/>
      <c r="AP356" s="432"/>
      <c r="AQ356" s="432"/>
      <c r="AR356" s="432"/>
      <c r="AS356" s="432"/>
      <c r="AT356" s="432"/>
      <c r="AU356" s="432"/>
      <c r="AV356" s="432"/>
      <c r="AW356" s="432"/>
      <c r="AX356" s="432"/>
      <c r="AY356" s="432"/>
      <c r="AZ356" s="432"/>
      <c r="BA356" s="432"/>
    </row>
    <row r="357" spans="1:53">
      <c r="A357" s="432"/>
      <c r="B357" s="432"/>
      <c r="C357" s="432"/>
      <c r="D357" s="432"/>
      <c r="E357" s="432"/>
      <c r="F357" s="432"/>
      <c r="G357" s="432"/>
      <c r="H357" s="432"/>
      <c r="I357" s="432"/>
      <c r="J357" s="432"/>
      <c r="K357" s="432"/>
      <c r="L357" s="432"/>
      <c r="M357" s="432"/>
      <c r="N357" s="432"/>
      <c r="O357" s="432"/>
      <c r="P357" s="432"/>
      <c r="Q357" s="432"/>
      <c r="R357" s="432"/>
      <c r="S357" s="432"/>
      <c r="T357" s="432"/>
      <c r="U357" s="432"/>
      <c r="V357" s="432"/>
      <c r="W357" s="432"/>
      <c r="X357" s="432"/>
      <c r="Y357" s="432"/>
      <c r="Z357" s="432"/>
      <c r="AA357" s="432"/>
      <c r="AB357" s="432"/>
      <c r="AC357" s="432"/>
      <c r="AD357" s="432"/>
      <c r="AE357" s="432"/>
      <c r="AF357" s="432"/>
      <c r="AG357" s="432"/>
      <c r="AH357" s="432"/>
      <c r="AI357" s="432"/>
      <c r="AJ357" s="432"/>
      <c r="AK357" s="432"/>
      <c r="AL357" s="432"/>
      <c r="AM357" s="432"/>
      <c r="AN357" s="432"/>
      <c r="AO357" s="432"/>
      <c r="AP357" s="432"/>
      <c r="AQ357" s="432"/>
      <c r="AR357" s="432"/>
      <c r="AS357" s="432"/>
      <c r="AT357" s="432"/>
      <c r="AU357" s="432"/>
      <c r="AV357" s="432"/>
      <c r="AW357" s="432"/>
      <c r="AX357" s="432"/>
      <c r="AY357" s="432"/>
      <c r="AZ357" s="432"/>
      <c r="BA357" s="432"/>
    </row>
    <row r="358" spans="1:53">
      <c r="A358" s="432"/>
      <c r="B358" s="432"/>
      <c r="C358" s="432"/>
      <c r="D358" s="432"/>
      <c r="E358" s="432"/>
      <c r="F358" s="432"/>
      <c r="G358" s="432"/>
      <c r="H358" s="432"/>
      <c r="I358" s="432"/>
      <c r="J358" s="432"/>
      <c r="K358" s="432"/>
      <c r="L358" s="432"/>
      <c r="M358" s="432"/>
      <c r="N358" s="432"/>
      <c r="O358" s="432"/>
      <c r="P358" s="432"/>
      <c r="Q358" s="432"/>
      <c r="R358" s="432"/>
      <c r="S358" s="432"/>
      <c r="T358" s="432"/>
      <c r="U358" s="432"/>
      <c r="V358" s="432"/>
      <c r="W358" s="432"/>
      <c r="X358" s="432"/>
      <c r="Y358" s="432"/>
      <c r="Z358" s="432"/>
      <c r="AA358" s="432"/>
      <c r="AB358" s="432"/>
      <c r="AC358" s="432"/>
      <c r="AD358" s="432"/>
      <c r="AE358" s="432"/>
      <c r="AF358" s="432"/>
      <c r="AG358" s="432"/>
      <c r="AH358" s="432"/>
      <c r="AI358" s="432"/>
      <c r="AJ358" s="432"/>
      <c r="AK358" s="432"/>
      <c r="AL358" s="432"/>
      <c r="AM358" s="432"/>
      <c r="AN358" s="432"/>
      <c r="AO358" s="432"/>
      <c r="AP358" s="432"/>
      <c r="AQ358" s="432"/>
      <c r="AR358" s="432"/>
      <c r="AS358" s="432"/>
      <c r="AT358" s="432"/>
      <c r="AU358" s="432"/>
      <c r="AV358" s="432"/>
      <c r="AW358" s="432"/>
      <c r="AX358" s="432"/>
      <c r="AY358" s="432"/>
      <c r="AZ358" s="432"/>
      <c r="BA358" s="432"/>
    </row>
    <row r="359" spans="1:53">
      <c r="A359" s="432"/>
      <c r="B359" s="432"/>
      <c r="C359" s="432"/>
      <c r="D359" s="432"/>
      <c r="E359" s="432"/>
      <c r="F359" s="432"/>
      <c r="G359" s="432"/>
      <c r="H359" s="432"/>
      <c r="I359" s="432"/>
      <c r="J359" s="432"/>
      <c r="K359" s="432"/>
      <c r="L359" s="432"/>
      <c r="M359" s="432"/>
      <c r="N359" s="432"/>
      <c r="O359" s="432"/>
      <c r="P359" s="432"/>
      <c r="Q359" s="432"/>
      <c r="R359" s="432"/>
      <c r="S359" s="432"/>
      <c r="T359" s="432"/>
      <c r="U359" s="432"/>
      <c r="V359" s="432"/>
      <c r="W359" s="432"/>
      <c r="X359" s="432"/>
      <c r="Y359" s="432"/>
      <c r="Z359" s="432"/>
      <c r="AA359" s="432"/>
      <c r="AB359" s="432"/>
      <c r="AC359" s="432"/>
      <c r="AD359" s="432"/>
      <c r="AE359" s="432"/>
      <c r="AF359" s="432"/>
      <c r="AG359" s="432"/>
      <c r="AH359" s="432"/>
      <c r="AI359" s="432"/>
      <c r="AJ359" s="432"/>
      <c r="AK359" s="432"/>
      <c r="AL359" s="432"/>
      <c r="AM359" s="432"/>
      <c r="AN359" s="432"/>
      <c r="AO359" s="432"/>
      <c r="AP359" s="432"/>
      <c r="AQ359" s="432"/>
      <c r="AR359" s="432"/>
      <c r="AS359" s="432"/>
      <c r="AT359" s="432"/>
      <c r="AU359" s="432"/>
      <c r="AV359" s="432"/>
      <c r="AW359" s="432"/>
      <c r="AX359" s="432"/>
      <c r="AY359" s="432"/>
      <c r="AZ359" s="432"/>
      <c r="BA359" s="432"/>
    </row>
    <row r="360" spans="1:53">
      <c r="A360" s="432"/>
      <c r="B360" s="432"/>
      <c r="C360" s="432"/>
      <c r="D360" s="432"/>
      <c r="E360" s="432"/>
      <c r="F360" s="432"/>
      <c r="G360" s="432"/>
      <c r="H360" s="432"/>
      <c r="I360" s="432"/>
      <c r="J360" s="432"/>
      <c r="K360" s="432"/>
      <c r="L360" s="432"/>
      <c r="M360" s="432"/>
      <c r="N360" s="432"/>
      <c r="O360" s="432"/>
      <c r="P360" s="432"/>
      <c r="Q360" s="432"/>
      <c r="R360" s="432"/>
      <c r="S360" s="432"/>
      <c r="T360" s="432"/>
      <c r="U360" s="432"/>
      <c r="V360" s="432"/>
      <c r="W360" s="432"/>
      <c r="X360" s="432"/>
      <c r="Y360" s="432"/>
      <c r="Z360" s="432"/>
      <c r="AA360" s="432"/>
      <c r="AB360" s="432"/>
      <c r="AC360" s="432"/>
      <c r="AD360" s="432"/>
      <c r="AE360" s="432"/>
      <c r="AF360" s="432"/>
      <c r="AG360" s="432"/>
      <c r="AH360" s="432"/>
      <c r="AI360" s="432"/>
      <c r="AJ360" s="432"/>
      <c r="AK360" s="432"/>
      <c r="AL360" s="432"/>
      <c r="AM360" s="432"/>
      <c r="AN360" s="432"/>
      <c r="AO360" s="432"/>
      <c r="AP360" s="432"/>
      <c r="AQ360" s="432"/>
      <c r="AR360" s="432"/>
      <c r="AS360" s="432"/>
      <c r="AT360" s="432"/>
      <c r="AU360" s="432"/>
      <c r="AV360" s="432"/>
      <c r="AW360" s="432"/>
      <c r="AX360" s="432"/>
      <c r="AY360" s="432"/>
      <c r="AZ360" s="432"/>
      <c r="BA360" s="432"/>
    </row>
    <row r="361" spans="1:53">
      <c r="A361" s="432"/>
      <c r="B361" s="432"/>
      <c r="C361" s="432"/>
      <c r="D361" s="432"/>
      <c r="E361" s="432"/>
      <c r="F361" s="432"/>
      <c r="G361" s="432"/>
      <c r="H361" s="432"/>
      <c r="I361" s="432"/>
      <c r="J361" s="432"/>
      <c r="K361" s="432"/>
      <c r="L361" s="432"/>
      <c r="M361" s="432"/>
      <c r="N361" s="432"/>
      <c r="O361" s="432"/>
      <c r="P361" s="432"/>
      <c r="Q361" s="432"/>
      <c r="R361" s="432"/>
      <c r="S361" s="432"/>
      <c r="T361" s="432"/>
      <c r="U361" s="432"/>
      <c r="V361" s="432"/>
      <c r="W361" s="432"/>
      <c r="X361" s="432"/>
      <c r="Y361" s="432"/>
      <c r="Z361" s="432"/>
      <c r="AA361" s="432"/>
      <c r="AB361" s="432"/>
      <c r="AC361" s="432"/>
      <c r="AD361" s="432"/>
      <c r="AE361" s="432"/>
      <c r="AF361" s="432"/>
      <c r="AG361" s="432"/>
      <c r="AH361" s="432"/>
      <c r="AI361" s="432"/>
      <c r="AJ361" s="432"/>
      <c r="AK361" s="432"/>
      <c r="AL361" s="432"/>
      <c r="AM361" s="432"/>
      <c r="AN361" s="432"/>
      <c r="AO361" s="432"/>
      <c r="AP361" s="432"/>
      <c r="AQ361" s="432"/>
      <c r="AR361" s="432"/>
      <c r="AS361" s="432"/>
      <c r="AT361" s="432"/>
      <c r="AU361" s="432"/>
      <c r="AV361" s="432"/>
      <c r="AW361" s="432"/>
      <c r="AX361" s="432"/>
      <c r="AY361" s="432"/>
      <c r="AZ361" s="432"/>
      <c r="BA361" s="432"/>
    </row>
    <row r="362" spans="1:53">
      <c r="A362" s="432"/>
      <c r="B362" s="432"/>
      <c r="C362" s="432"/>
      <c r="D362" s="432"/>
      <c r="E362" s="432"/>
      <c r="F362" s="432"/>
      <c r="G362" s="432"/>
      <c r="H362" s="432"/>
      <c r="I362" s="432"/>
      <c r="J362" s="432"/>
      <c r="K362" s="432"/>
      <c r="L362" s="432"/>
      <c r="M362" s="432"/>
      <c r="N362" s="432"/>
      <c r="O362" s="432"/>
      <c r="P362" s="432"/>
      <c r="Q362" s="432"/>
      <c r="R362" s="432"/>
      <c r="S362" s="432"/>
      <c r="T362" s="432"/>
      <c r="U362" s="432"/>
      <c r="V362" s="432"/>
      <c r="W362" s="432"/>
      <c r="X362" s="432"/>
      <c r="Y362" s="432"/>
      <c r="Z362" s="432"/>
      <c r="AA362" s="432"/>
      <c r="AB362" s="432"/>
      <c r="AC362" s="432"/>
      <c r="AD362" s="432"/>
      <c r="AE362" s="432"/>
      <c r="AF362" s="432"/>
      <c r="AG362" s="432"/>
      <c r="AH362" s="432"/>
      <c r="AI362" s="432"/>
      <c r="AJ362" s="432"/>
      <c r="AK362" s="432"/>
      <c r="AL362" s="432"/>
      <c r="AM362" s="432"/>
      <c r="AN362" s="432"/>
      <c r="AO362" s="432"/>
      <c r="AP362" s="432"/>
      <c r="AQ362" s="432"/>
      <c r="AR362" s="432"/>
      <c r="AS362" s="432"/>
      <c r="AT362" s="432"/>
      <c r="AU362" s="432"/>
      <c r="AV362" s="432"/>
      <c r="AW362" s="432"/>
      <c r="AX362" s="432"/>
      <c r="AY362" s="432"/>
      <c r="AZ362" s="432"/>
      <c r="BA362" s="432"/>
    </row>
    <row r="363" spans="1:53">
      <c r="A363" s="432"/>
      <c r="B363" s="432"/>
      <c r="C363" s="432"/>
      <c r="D363" s="432"/>
      <c r="E363" s="432"/>
      <c r="F363" s="432"/>
      <c r="G363" s="432"/>
      <c r="H363" s="432"/>
      <c r="I363" s="432"/>
      <c r="J363" s="432"/>
      <c r="K363" s="432"/>
      <c r="L363" s="432"/>
      <c r="M363" s="432"/>
      <c r="N363" s="432"/>
      <c r="O363" s="432"/>
      <c r="P363" s="432"/>
      <c r="Q363" s="432"/>
      <c r="R363" s="432"/>
      <c r="S363" s="432"/>
      <c r="T363" s="432"/>
      <c r="U363" s="432"/>
      <c r="V363" s="432"/>
      <c r="W363" s="432"/>
      <c r="X363" s="432"/>
      <c r="Y363" s="432"/>
      <c r="Z363" s="432"/>
      <c r="AA363" s="432"/>
      <c r="AB363" s="432"/>
      <c r="AC363" s="432"/>
      <c r="AD363" s="432"/>
      <c r="AE363" s="432"/>
      <c r="AF363" s="432"/>
      <c r="AG363" s="432"/>
      <c r="AH363" s="432"/>
      <c r="AI363" s="432"/>
      <c r="AJ363" s="432"/>
      <c r="AK363" s="432"/>
      <c r="AL363" s="432"/>
      <c r="AM363" s="432"/>
      <c r="AN363" s="432"/>
      <c r="AO363" s="432"/>
      <c r="AP363" s="432"/>
      <c r="AQ363" s="432"/>
      <c r="AR363" s="432"/>
      <c r="AS363" s="432"/>
      <c r="AT363" s="432"/>
      <c r="AU363" s="432"/>
      <c r="AV363" s="432"/>
      <c r="AW363" s="432"/>
      <c r="AX363" s="432"/>
      <c r="AY363" s="432"/>
      <c r="AZ363" s="432"/>
      <c r="BA363" s="432"/>
    </row>
    <row r="364" spans="1:53">
      <c r="A364" s="432"/>
      <c r="B364" s="432"/>
      <c r="C364" s="432"/>
      <c r="D364" s="432"/>
      <c r="E364" s="432"/>
      <c r="F364" s="432"/>
      <c r="G364" s="432"/>
      <c r="H364" s="432"/>
      <c r="I364" s="432"/>
      <c r="J364" s="432"/>
      <c r="K364" s="432"/>
      <c r="L364" s="432"/>
      <c r="M364" s="432"/>
      <c r="N364" s="432"/>
      <c r="O364" s="432"/>
      <c r="P364" s="432"/>
      <c r="Q364" s="432"/>
      <c r="R364" s="432"/>
      <c r="S364" s="432"/>
      <c r="T364" s="432"/>
      <c r="U364" s="432"/>
      <c r="V364" s="432"/>
      <c r="W364" s="432"/>
      <c r="X364" s="432"/>
      <c r="Y364" s="432"/>
      <c r="Z364" s="432"/>
      <c r="AA364" s="432"/>
      <c r="AB364" s="432"/>
      <c r="AC364" s="432"/>
      <c r="AD364" s="432"/>
      <c r="AE364" s="432"/>
      <c r="AF364" s="432"/>
      <c r="AG364" s="432"/>
      <c r="AH364" s="432"/>
      <c r="AI364" s="432"/>
      <c r="AJ364" s="432"/>
      <c r="AK364" s="432"/>
      <c r="AL364" s="432"/>
      <c r="AM364" s="432"/>
      <c r="AN364" s="432"/>
      <c r="AO364" s="432"/>
      <c r="AP364" s="432"/>
      <c r="AQ364" s="432"/>
      <c r="AR364" s="432"/>
      <c r="AS364" s="432"/>
      <c r="AT364" s="432"/>
      <c r="AU364" s="432"/>
      <c r="AV364" s="432"/>
      <c r="AW364" s="432"/>
      <c r="AX364" s="432"/>
      <c r="AY364" s="432"/>
      <c r="AZ364" s="432"/>
      <c r="BA364" s="432"/>
    </row>
    <row r="365" spans="1:53">
      <c r="A365" s="432"/>
      <c r="B365" s="432"/>
      <c r="C365" s="432"/>
      <c r="D365" s="432"/>
      <c r="E365" s="432"/>
      <c r="F365" s="432"/>
      <c r="G365" s="432"/>
      <c r="H365" s="432"/>
      <c r="I365" s="432"/>
      <c r="J365" s="432"/>
      <c r="K365" s="432"/>
      <c r="L365" s="432"/>
      <c r="M365" s="432"/>
      <c r="N365" s="432"/>
      <c r="O365" s="432"/>
      <c r="P365" s="432"/>
      <c r="Q365" s="432"/>
      <c r="R365" s="432"/>
      <c r="S365" s="432"/>
      <c r="T365" s="432"/>
      <c r="U365" s="432"/>
      <c r="V365" s="432"/>
      <c r="W365" s="432"/>
      <c r="X365" s="432"/>
      <c r="Y365" s="432"/>
      <c r="Z365" s="432"/>
      <c r="AA365" s="432"/>
      <c r="AB365" s="432"/>
      <c r="AC365" s="432"/>
      <c r="AD365" s="432"/>
      <c r="AE365" s="432"/>
      <c r="AF365" s="432"/>
      <c r="AG365" s="432"/>
      <c r="AH365" s="432"/>
      <c r="AI365" s="432"/>
      <c r="AJ365" s="432"/>
      <c r="AK365" s="432"/>
      <c r="AL365" s="432"/>
      <c r="AM365" s="432"/>
      <c r="AN365" s="432"/>
      <c r="AO365" s="432"/>
      <c r="AP365" s="432"/>
      <c r="AQ365" s="432"/>
      <c r="AR365" s="432"/>
      <c r="AS365" s="432"/>
      <c r="AT365" s="432"/>
      <c r="AU365" s="432"/>
      <c r="AV365" s="432"/>
      <c r="AW365" s="432"/>
      <c r="AX365" s="432"/>
      <c r="AY365" s="432"/>
      <c r="AZ365" s="432"/>
      <c r="BA365" s="432"/>
    </row>
    <row r="366" spans="1:53">
      <c r="A366" s="432"/>
      <c r="B366" s="432"/>
      <c r="C366" s="432"/>
      <c r="D366" s="432"/>
      <c r="E366" s="432"/>
      <c r="F366" s="432"/>
      <c r="G366" s="432"/>
      <c r="H366" s="432"/>
      <c r="I366" s="432"/>
      <c r="J366" s="432"/>
      <c r="K366" s="432"/>
      <c r="L366" s="432"/>
      <c r="M366" s="432"/>
      <c r="N366" s="432"/>
      <c r="O366" s="432"/>
      <c r="P366" s="432"/>
      <c r="Q366" s="432"/>
      <c r="R366" s="432"/>
      <c r="S366" s="432"/>
      <c r="T366" s="432"/>
      <c r="U366" s="432"/>
      <c r="V366" s="432"/>
      <c r="W366" s="432"/>
      <c r="X366" s="432"/>
      <c r="Y366" s="432"/>
      <c r="Z366" s="432"/>
      <c r="AA366" s="432"/>
      <c r="AB366" s="432"/>
      <c r="AC366" s="432"/>
      <c r="AD366" s="432"/>
      <c r="AE366" s="432"/>
      <c r="AF366" s="432"/>
      <c r="AG366" s="432"/>
      <c r="AH366" s="432"/>
      <c r="AI366" s="432"/>
      <c r="AJ366" s="432"/>
      <c r="AK366" s="432"/>
      <c r="AL366" s="432"/>
      <c r="AM366" s="432"/>
      <c r="AN366" s="432"/>
      <c r="AO366" s="432"/>
      <c r="AP366" s="432"/>
      <c r="AQ366" s="432"/>
      <c r="AR366" s="432"/>
      <c r="AS366" s="432"/>
      <c r="AT366" s="432"/>
      <c r="AU366" s="432"/>
      <c r="AV366" s="432"/>
      <c r="AW366" s="432"/>
      <c r="AX366" s="432"/>
      <c r="AY366" s="432"/>
      <c r="AZ366" s="432"/>
      <c r="BA366" s="432"/>
    </row>
    <row r="367" spans="1:53">
      <c r="A367" s="432"/>
      <c r="B367" s="432"/>
      <c r="C367" s="432"/>
      <c r="D367" s="432"/>
      <c r="E367" s="432"/>
      <c r="F367" s="432"/>
      <c r="G367" s="432"/>
      <c r="H367" s="432"/>
      <c r="I367" s="432"/>
      <c r="J367" s="432"/>
      <c r="K367" s="432"/>
      <c r="L367" s="432"/>
      <c r="M367" s="432"/>
      <c r="N367" s="432"/>
      <c r="O367" s="432"/>
      <c r="P367" s="432"/>
      <c r="Q367" s="432"/>
      <c r="R367" s="432"/>
      <c r="S367" s="432"/>
      <c r="T367" s="432"/>
      <c r="U367" s="432"/>
      <c r="V367" s="432"/>
      <c r="W367" s="432"/>
      <c r="X367" s="432"/>
      <c r="Y367" s="432"/>
      <c r="Z367" s="432"/>
      <c r="AA367" s="432"/>
      <c r="AB367" s="432"/>
      <c r="AC367" s="432"/>
      <c r="AD367" s="432"/>
      <c r="AE367" s="432"/>
      <c r="AF367" s="432"/>
      <c r="AG367" s="432"/>
      <c r="AH367" s="432"/>
      <c r="AI367" s="432"/>
      <c r="AJ367" s="432"/>
      <c r="AK367" s="432"/>
      <c r="AL367" s="432"/>
      <c r="AM367" s="432"/>
      <c r="AN367" s="432"/>
      <c r="AO367" s="432"/>
      <c r="AP367" s="432"/>
      <c r="AQ367" s="432"/>
      <c r="AR367" s="432"/>
      <c r="AS367" s="432"/>
      <c r="AT367" s="432"/>
      <c r="AU367" s="432"/>
      <c r="AV367" s="432"/>
      <c r="AW367" s="432"/>
      <c r="AX367" s="432"/>
      <c r="AY367" s="432"/>
      <c r="AZ367" s="432"/>
      <c r="BA367" s="432"/>
    </row>
    <row r="368" spans="1:53">
      <c r="A368" s="432"/>
      <c r="B368" s="432"/>
      <c r="C368" s="432"/>
      <c r="D368" s="432"/>
      <c r="E368" s="432"/>
      <c r="F368" s="432"/>
      <c r="G368" s="432"/>
      <c r="H368" s="432"/>
      <c r="I368" s="432"/>
      <c r="J368" s="432"/>
      <c r="K368" s="432"/>
      <c r="L368" s="432"/>
      <c r="M368" s="432"/>
      <c r="N368" s="432"/>
      <c r="O368" s="432"/>
      <c r="P368" s="432"/>
      <c r="Q368" s="432"/>
      <c r="R368" s="432"/>
      <c r="S368" s="432"/>
      <c r="T368" s="432"/>
      <c r="U368" s="432"/>
      <c r="V368" s="432"/>
      <c r="W368" s="432"/>
      <c r="X368" s="432"/>
      <c r="Y368" s="432"/>
      <c r="Z368" s="432"/>
      <c r="AA368" s="432"/>
      <c r="AB368" s="432"/>
      <c r="AC368" s="432"/>
      <c r="AD368" s="432"/>
      <c r="AE368" s="432"/>
      <c r="AF368" s="432"/>
      <c r="AG368" s="432"/>
      <c r="AH368" s="432"/>
      <c r="AI368" s="432"/>
      <c r="AJ368" s="432"/>
      <c r="AK368" s="432"/>
      <c r="AL368" s="432"/>
      <c r="AM368" s="432"/>
      <c r="AN368" s="432"/>
      <c r="AO368" s="432"/>
      <c r="AP368" s="432"/>
      <c r="AQ368" s="432"/>
      <c r="AR368" s="432"/>
      <c r="AS368" s="432"/>
      <c r="AT368" s="432"/>
      <c r="AU368" s="432"/>
      <c r="AV368" s="432"/>
      <c r="AW368" s="432"/>
      <c r="AX368" s="432"/>
      <c r="AY368" s="432"/>
      <c r="AZ368" s="432"/>
      <c r="BA368" s="432"/>
    </row>
    <row r="369" spans="1:53">
      <c r="A369" s="432"/>
      <c r="B369" s="432"/>
      <c r="C369" s="432"/>
      <c r="D369" s="432"/>
      <c r="E369" s="432"/>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2"/>
      <c r="AY369" s="432"/>
      <c r="AZ369" s="432"/>
      <c r="BA369" s="432"/>
    </row>
    <row r="370" spans="1:53">
      <c r="A370" s="432"/>
      <c r="B370" s="432"/>
      <c r="C370" s="432"/>
      <c r="D370" s="432"/>
      <c r="E370" s="432"/>
      <c r="F370" s="432"/>
      <c r="G370" s="432"/>
      <c r="H370" s="432"/>
      <c r="I370" s="432"/>
      <c r="J370" s="432"/>
      <c r="K370" s="432"/>
      <c r="L370" s="432"/>
      <c r="M370" s="432"/>
      <c r="N370" s="432"/>
      <c r="O370" s="432"/>
      <c r="P370" s="432"/>
      <c r="Q370" s="432"/>
      <c r="R370" s="432"/>
      <c r="S370" s="432"/>
      <c r="T370" s="432"/>
      <c r="U370" s="432"/>
      <c r="V370" s="432"/>
      <c r="W370" s="432"/>
      <c r="X370" s="432"/>
      <c r="Y370" s="432"/>
      <c r="Z370" s="432"/>
      <c r="AA370" s="432"/>
      <c r="AB370" s="432"/>
      <c r="AC370" s="432"/>
      <c r="AD370" s="432"/>
      <c r="AE370" s="432"/>
      <c r="AF370" s="432"/>
      <c r="AG370" s="432"/>
      <c r="AH370" s="432"/>
      <c r="AI370" s="432"/>
      <c r="AJ370" s="432"/>
      <c r="AK370" s="432"/>
      <c r="AL370" s="432"/>
      <c r="AM370" s="432"/>
      <c r="AN370" s="432"/>
      <c r="AO370" s="432"/>
      <c r="AP370" s="432"/>
      <c r="AQ370" s="432"/>
      <c r="AR370" s="432"/>
      <c r="AS370" s="432"/>
      <c r="AT370" s="432"/>
      <c r="AU370" s="432"/>
      <c r="AV370" s="432"/>
      <c r="AW370" s="432"/>
      <c r="AX370" s="432"/>
      <c r="AY370" s="432"/>
      <c r="AZ370" s="432"/>
      <c r="BA370" s="432"/>
    </row>
    <row r="371" spans="1:53">
      <c r="A371" s="432"/>
      <c r="B371" s="432"/>
      <c r="C371" s="432"/>
      <c r="D371" s="432"/>
      <c r="E371" s="432"/>
      <c r="F371" s="432"/>
      <c r="G371" s="432"/>
      <c r="H371" s="432"/>
      <c r="I371" s="432"/>
      <c r="J371" s="432"/>
      <c r="K371" s="432"/>
      <c r="L371" s="432"/>
      <c r="M371" s="432"/>
      <c r="N371" s="432"/>
      <c r="O371" s="432"/>
      <c r="P371" s="432"/>
      <c r="Q371" s="432"/>
      <c r="R371" s="432"/>
      <c r="S371" s="432"/>
      <c r="T371" s="432"/>
      <c r="U371" s="432"/>
      <c r="V371" s="432"/>
      <c r="W371" s="432"/>
      <c r="X371" s="432"/>
      <c r="Y371" s="432"/>
      <c r="Z371" s="432"/>
      <c r="AA371" s="432"/>
      <c r="AB371" s="432"/>
      <c r="AC371" s="432"/>
      <c r="AD371" s="432"/>
      <c r="AE371" s="432"/>
      <c r="AF371" s="432"/>
      <c r="AG371" s="432"/>
      <c r="AH371" s="432"/>
      <c r="AI371" s="432"/>
      <c r="AJ371" s="432"/>
      <c r="AK371" s="432"/>
      <c r="AL371" s="432"/>
      <c r="AM371" s="432"/>
      <c r="AN371" s="432"/>
      <c r="AO371" s="432"/>
      <c r="AP371" s="432"/>
      <c r="AQ371" s="432"/>
      <c r="AR371" s="432"/>
      <c r="AS371" s="432"/>
      <c r="AT371" s="432"/>
      <c r="AU371" s="432"/>
      <c r="AV371" s="432"/>
      <c r="AW371" s="432"/>
      <c r="AX371" s="432"/>
      <c r="AY371" s="432"/>
      <c r="AZ371" s="432"/>
      <c r="BA371" s="432"/>
    </row>
    <row r="372" spans="1:53">
      <c r="A372" s="432"/>
      <c r="B372" s="432"/>
      <c r="C372" s="432"/>
      <c r="D372" s="432"/>
      <c r="E372" s="432"/>
      <c r="F372" s="432"/>
      <c r="G372" s="432"/>
      <c r="H372" s="432"/>
      <c r="I372" s="432"/>
      <c r="J372" s="432"/>
      <c r="K372" s="432"/>
      <c r="L372" s="432"/>
      <c r="M372" s="432"/>
      <c r="N372" s="432"/>
      <c r="O372" s="432"/>
      <c r="P372" s="432"/>
      <c r="Q372" s="432"/>
      <c r="R372" s="432"/>
      <c r="S372" s="432"/>
      <c r="T372" s="432"/>
      <c r="U372" s="432"/>
      <c r="V372" s="432"/>
      <c r="W372" s="432"/>
      <c r="X372" s="432"/>
      <c r="Y372" s="432"/>
      <c r="Z372" s="432"/>
      <c r="AA372" s="432"/>
      <c r="AB372" s="432"/>
      <c r="AC372" s="432"/>
      <c r="AD372" s="432"/>
      <c r="AE372" s="432"/>
      <c r="AF372" s="432"/>
      <c r="AG372" s="432"/>
      <c r="AH372" s="432"/>
      <c r="AI372" s="432"/>
      <c r="AJ372" s="432"/>
      <c r="AK372" s="432"/>
      <c r="AL372" s="432"/>
      <c r="AM372" s="432"/>
      <c r="AN372" s="432"/>
      <c r="AO372" s="432"/>
      <c r="AP372" s="432"/>
      <c r="AQ372" s="432"/>
      <c r="AR372" s="432"/>
      <c r="AS372" s="432"/>
      <c r="AT372" s="432"/>
      <c r="AU372" s="432"/>
      <c r="AV372" s="432"/>
      <c r="AW372" s="432"/>
      <c r="AX372" s="432"/>
      <c r="AY372" s="432"/>
      <c r="AZ372" s="432"/>
      <c r="BA372" s="432"/>
    </row>
    <row r="373" spans="1:53">
      <c r="A373" s="432"/>
      <c r="B373" s="432"/>
      <c r="C373" s="432"/>
      <c r="D373" s="432"/>
      <c r="E373" s="432"/>
      <c r="F373" s="432"/>
      <c r="G373" s="432"/>
      <c r="H373" s="432"/>
      <c r="I373" s="432"/>
      <c r="J373" s="432"/>
      <c r="K373" s="432"/>
      <c r="L373" s="432"/>
      <c r="M373" s="432"/>
      <c r="N373" s="432"/>
      <c r="O373" s="432"/>
      <c r="P373" s="432"/>
      <c r="Q373" s="432"/>
      <c r="R373" s="432"/>
      <c r="S373" s="432"/>
      <c r="T373" s="432"/>
      <c r="U373" s="432"/>
      <c r="V373" s="432"/>
      <c r="W373" s="432"/>
      <c r="X373" s="432"/>
      <c r="Y373" s="432"/>
      <c r="Z373" s="432"/>
      <c r="AA373" s="432"/>
      <c r="AB373" s="432"/>
      <c r="AC373" s="432"/>
      <c r="AD373" s="432"/>
      <c r="AE373" s="432"/>
      <c r="AF373" s="432"/>
      <c r="AG373" s="432"/>
      <c r="AH373" s="432"/>
      <c r="AI373" s="432"/>
      <c r="AJ373" s="432"/>
      <c r="AK373" s="432"/>
      <c r="AL373" s="432"/>
      <c r="AM373" s="432"/>
      <c r="AN373" s="432"/>
      <c r="AO373" s="432"/>
      <c r="AP373" s="432"/>
      <c r="AQ373" s="432"/>
      <c r="AR373" s="432"/>
      <c r="AS373" s="432"/>
      <c r="AT373" s="432"/>
      <c r="AU373" s="432"/>
      <c r="AV373" s="432"/>
      <c r="AW373" s="432"/>
      <c r="AX373" s="432"/>
      <c r="AY373" s="432"/>
      <c r="AZ373" s="432"/>
      <c r="BA373" s="432"/>
    </row>
    <row r="374" spans="1:53">
      <c r="A374" s="432"/>
      <c r="B374" s="432"/>
      <c r="C374" s="432"/>
      <c r="D374" s="432"/>
      <c r="E374" s="432"/>
      <c r="F374" s="432"/>
      <c r="G374" s="432"/>
      <c r="H374" s="432"/>
      <c r="I374" s="432"/>
      <c r="J374" s="432"/>
      <c r="K374" s="432"/>
      <c r="L374" s="432"/>
      <c r="M374" s="432"/>
      <c r="N374" s="432"/>
      <c r="O374" s="432"/>
      <c r="P374" s="432"/>
      <c r="Q374" s="432"/>
      <c r="R374" s="432"/>
      <c r="S374" s="432"/>
      <c r="T374" s="432"/>
      <c r="U374" s="432"/>
      <c r="V374" s="432"/>
      <c r="W374" s="432"/>
      <c r="X374" s="432"/>
      <c r="Y374" s="432"/>
      <c r="Z374" s="432"/>
      <c r="AA374" s="432"/>
      <c r="AB374" s="432"/>
      <c r="AC374" s="432"/>
      <c r="AD374" s="432"/>
      <c r="AE374" s="432"/>
      <c r="AF374" s="432"/>
      <c r="AG374" s="432"/>
      <c r="AH374" s="432"/>
      <c r="AI374" s="432"/>
      <c r="AJ374" s="432"/>
      <c r="AK374" s="432"/>
      <c r="AL374" s="432"/>
      <c r="AM374" s="432"/>
      <c r="AN374" s="432"/>
      <c r="AO374" s="432"/>
      <c r="AP374" s="432"/>
      <c r="AQ374" s="432"/>
      <c r="AR374" s="432"/>
      <c r="AS374" s="432"/>
      <c r="AT374" s="432"/>
      <c r="AU374" s="432"/>
      <c r="AV374" s="432"/>
      <c r="AW374" s="432"/>
      <c r="AX374" s="432"/>
      <c r="AY374" s="432"/>
      <c r="AZ374" s="432"/>
      <c r="BA374" s="432"/>
    </row>
    <row r="375" spans="1:53">
      <c r="A375" s="432"/>
      <c r="B375" s="432"/>
      <c r="C375" s="432"/>
      <c r="D375" s="432"/>
      <c r="E375" s="432"/>
      <c r="F375" s="432"/>
      <c r="G375" s="432"/>
      <c r="H375" s="432"/>
      <c r="I375" s="432"/>
      <c r="J375" s="432"/>
      <c r="K375" s="432"/>
      <c r="L375" s="432"/>
      <c r="M375" s="432"/>
      <c r="N375" s="432"/>
      <c r="O375" s="432"/>
      <c r="P375" s="432"/>
      <c r="Q375" s="432"/>
      <c r="R375" s="432"/>
      <c r="S375" s="432"/>
      <c r="T375" s="432"/>
      <c r="U375" s="432"/>
      <c r="V375" s="432"/>
      <c r="W375" s="432"/>
      <c r="X375" s="432"/>
      <c r="Y375" s="432"/>
      <c r="Z375" s="432"/>
      <c r="AA375" s="432"/>
      <c r="AB375" s="432"/>
      <c r="AC375" s="432"/>
      <c r="AD375" s="432"/>
      <c r="AE375" s="432"/>
      <c r="AF375" s="432"/>
      <c r="AG375" s="432"/>
      <c r="AH375" s="432"/>
      <c r="AI375" s="432"/>
      <c r="AJ375" s="432"/>
      <c r="AK375" s="432"/>
      <c r="AL375" s="432"/>
      <c r="AM375" s="432"/>
      <c r="AN375" s="432"/>
      <c r="AO375" s="432"/>
      <c r="AP375" s="432"/>
      <c r="AQ375" s="432"/>
      <c r="AR375" s="432"/>
      <c r="AS375" s="432"/>
      <c r="AT375" s="432"/>
      <c r="AU375" s="432"/>
      <c r="AV375" s="432"/>
      <c r="AW375" s="432"/>
      <c r="AX375" s="432"/>
      <c r="AY375" s="432"/>
      <c r="AZ375" s="432"/>
      <c r="BA375" s="432"/>
    </row>
    <row r="376" spans="1:53">
      <c r="A376" s="432"/>
      <c r="B376" s="432"/>
      <c r="C376" s="432"/>
      <c r="D376" s="432"/>
      <c r="E376" s="432"/>
      <c r="F376" s="432"/>
      <c r="G376" s="432"/>
      <c r="H376" s="432"/>
      <c r="I376" s="432"/>
      <c r="J376" s="432"/>
      <c r="K376" s="432"/>
      <c r="L376" s="432"/>
      <c r="M376" s="432"/>
      <c r="N376" s="432"/>
      <c r="O376" s="432"/>
      <c r="P376" s="432"/>
      <c r="Q376" s="432"/>
      <c r="R376" s="432"/>
      <c r="S376" s="432"/>
      <c r="T376" s="432"/>
      <c r="U376" s="432"/>
      <c r="V376" s="432"/>
      <c r="W376" s="432"/>
      <c r="X376" s="432"/>
      <c r="Y376" s="432"/>
      <c r="Z376" s="432"/>
      <c r="AA376" s="432"/>
      <c r="AB376" s="432"/>
      <c r="AC376" s="432"/>
      <c r="AD376" s="432"/>
      <c r="AE376" s="432"/>
      <c r="AF376" s="432"/>
      <c r="AG376" s="432"/>
      <c r="AH376" s="432"/>
      <c r="AI376" s="432"/>
      <c r="AJ376" s="432"/>
      <c r="AK376" s="432"/>
      <c r="AL376" s="432"/>
      <c r="AM376" s="432"/>
      <c r="AN376" s="432"/>
      <c r="AO376" s="432"/>
      <c r="AP376" s="432"/>
      <c r="AQ376" s="432"/>
      <c r="AR376" s="432"/>
      <c r="AS376" s="432"/>
      <c r="AT376" s="432"/>
      <c r="AU376" s="432"/>
      <c r="AV376" s="432"/>
      <c r="AW376" s="432"/>
      <c r="AX376" s="432"/>
      <c r="AY376" s="432"/>
      <c r="AZ376" s="432"/>
      <c r="BA376" s="432"/>
    </row>
    <row r="377" spans="1:53">
      <c r="A377" s="432"/>
      <c r="B377" s="432"/>
      <c r="C377" s="432"/>
      <c r="D377" s="432"/>
      <c r="E377" s="432"/>
      <c r="F377" s="432"/>
      <c r="G377" s="432"/>
      <c r="H377" s="432"/>
      <c r="I377" s="432"/>
      <c r="J377" s="432"/>
      <c r="K377" s="432"/>
      <c r="L377" s="432"/>
      <c r="M377" s="432"/>
      <c r="N377" s="432"/>
      <c r="O377" s="432"/>
      <c r="P377" s="432"/>
      <c r="Q377" s="432"/>
      <c r="R377" s="432"/>
      <c r="S377" s="432"/>
      <c r="T377" s="432"/>
      <c r="U377" s="432"/>
      <c r="V377" s="432"/>
      <c r="W377" s="432"/>
      <c r="X377" s="432"/>
      <c r="Y377" s="432"/>
      <c r="Z377" s="432"/>
      <c r="AA377" s="432"/>
      <c r="AB377" s="432"/>
      <c r="AC377" s="432"/>
      <c r="AD377" s="432"/>
      <c r="AE377" s="432"/>
      <c r="AF377" s="432"/>
      <c r="AG377" s="432"/>
      <c r="AH377" s="432"/>
      <c r="AI377" s="432"/>
      <c r="AJ377" s="432"/>
      <c r="AK377" s="432"/>
      <c r="AL377" s="432"/>
      <c r="AM377" s="432"/>
      <c r="AN377" s="432"/>
      <c r="AO377" s="432"/>
      <c r="AP377" s="432"/>
      <c r="AQ377" s="432"/>
      <c r="AR377" s="432"/>
      <c r="AS377" s="432"/>
      <c r="AT377" s="432"/>
      <c r="AU377" s="432"/>
      <c r="AV377" s="432"/>
      <c r="AW377" s="432"/>
      <c r="AX377" s="432"/>
      <c r="AY377" s="432"/>
      <c r="AZ377" s="432"/>
      <c r="BA377" s="432"/>
    </row>
    <row r="378" spans="1:53">
      <c r="A378" s="432"/>
      <c r="B378" s="432"/>
      <c r="C378" s="432"/>
      <c r="D378" s="432"/>
      <c r="E378" s="432"/>
      <c r="F378" s="432"/>
      <c r="G378" s="432"/>
      <c r="H378" s="432"/>
      <c r="I378" s="432"/>
      <c r="J378" s="432"/>
      <c r="K378" s="432"/>
      <c r="L378" s="432"/>
      <c r="M378" s="432"/>
      <c r="N378" s="432"/>
      <c r="O378" s="432"/>
      <c r="P378" s="432"/>
      <c r="Q378" s="432"/>
      <c r="R378" s="432"/>
      <c r="S378" s="432"/>
      <c r="T378" s="432"/>
      <c r="U378" s="432"/>
      <c r="V378" s="432"/>
      <c r="W378" s="432"/>
      <c r="X378" s="432"/>
      <c r="Y378" s="432"/>
      <c r="Z378" s="432"/>
      <c r="AA378" s="432"/>
      <c r="AB378" s="432"/>
      <c r="AC378" s="432"/>
      <c r="AD378" s="432"/>
      <c r="AE378" s="432"/>
      <c r="AF378" s="432"/>
      <c r="AG378" s="432"/>
      <c r="AH378" s="432"/>
      <c r="AI378" s="432"/>
      <c r="AJ378" s="432"/>
      <c r="AK378" s="432"/>
      <c r="AL378" s="432"/>
      <c r="AM378" s="432"/>
      <c r="AN378" s="432"/>
      <c r="AO378" s="432"/>
      <c r="AP378" s="432"/>
      <c r="AQ378" s="432"/>
      <c r="AR378" s="432"/>
      <c r="AS378" s="432"/>
      <c r="AT378" s="432"/>
      <c r="AU378" s="432"/>
      <c r="AV378" s="432"/>
      <c r="AW378" s="432"/>
      <c r="AX378" s="432"/>
      <c r="AY378" s="432"/>
      <c r="AZ378" s="432"/>
      <c r="BA378" s="432"/>
    </row>
    <row r="379" spans="1:53">
      <c r="A379" s="432"/>
      <c r="B379" s="432"/>
      <c r="C379" s="432"/>
      <c r="D379" s="432"/>
      <c r="E379" s="432"/>
      <c r="F379" s="432"/>
      <c r="G379" s="432"/>
      <c r="H379" s="432"/>
      <c r="I379" s="432"/>
      <c r="J379" s="432"/>
      <c r="K379" s="432"/>
      <c r="L379" s="432"/>
      <c r="M379" s="432"/>
      <c r="N379" s="432"/>
      <c r="O379" s="432"/>
      <c r="P379" s="432"/>
      <c r="Q379" s="432"/>
      <c r="R379" s="432"/>
      <c r="S379" s="432"/>
      <c r="T379" s="432"/>
      <c r="U379" s="432"/>
      <c r="V379" s="432"/>
      <c r="W379" s="432"/>
      <c r="X379" s="432"/>
      <c r="Y379" s="432"/>
      <c r="Z379" s="432"/>
      <c r="AA379" s="432"/>
      <c r="AB379" s="432"/>
      <c r="AC379" s="432"/>
      <c r="AD379" s="432"/>
      <c r="AE379" s="432"/>
      <c r="AF379" s="432"/>
      <c r="AG379" s="432"/>
      <c r="AH379" s="432"/>
      <c r="AI379" s="432"/>
      <c r="AJ379" s="432"/>
      <c r="AK379" s="432"/>
      <c r="AL379" s="432"/>
      <c r="AM379" s="432"/>
      <c r="AN379" s="432"/>
      <c r="AO379" s="432"/>
      <c r="AP379" s="432"/>
      <c r="AQ379" s="432"/>
      <c r="AR379" s="432"/>
      <c r="AS379" s="432"/>
      <c r="AT379" s="432"/>
      <c r="AU379" s="432"/>
      <c r="AV379" s="432"/>
      <c r="AW379" s="432"/>
      <c r="AX379" s="432"/>
      <c r="AY379" s="432"/>
      <c r="AZ379" s="432"/>
      <c r="BA379" s="432"/>
    </row>
    <row r="380" spans="1:53">
      <c r="A380" s="432"/>
      <c r="B380" s="432"/>
      <c r="C380" s="432"/>
      <c r="D380" s="432"/>
      <c r="E380" s="432"/>
      <c r="F380" s="432"/>
      <c r="G380" s="432"/>
      <c r="H380" s="432"/>
      <c r="I380" s="432"/>
      <c r="J380" s="432"/>
      <c r="K380" s="432"/>
      <c r="L380" s="432"/>
      <c r="M380" s="432"/>
      <c r="N380" s="432"/>
      <c r="O380" s="432"/>
      <c r="P380" s="432"/>
      <c r="Q380" s="432"/>
      <c r="R380" s="432"/>
      <c r="S380" s="432"/>
      <c r="T380" s="432"/>
      <c r="U380" s="432"/>
      <c r="V380" s="432"/>
      <c r="W380" s="432"/>
      <c r="X380" s="432"/>
      <c r="Y380" s="432"/>
      <c r="Z380" s="432"/>
      <c r="AA380" s="432"/>
      <c r="AB380" s="432"/>
      <c r="AC380" s="432"/>
      <c r="AD380" s="432"/>
      <c r="AE380" s="432"/>
      <c r="AF380" s="432"/>
      <c r="AG380" s="432"/>
      <c r="AH380" s="432"/>
      <c r="AI380" s="432"/>
      <c r="AJ380" s="432"/>
      <c r="AK380" s="432"/>
      <c r="AL380" s="432"/>
      <c r="AM380" s="432"/>
      <c r="AN380" s="432"/>
      <c r="AO380" s="432"/>
      <c r="AP380" s="432"/>
      <c r="AQ380" s="432"/>
      <c r="AR380" s="432"/>
      <c r="AS380" s="432"/>
      <c r="AT380" s="432"/>
      <c r="AU380" s="432"/>
      <c r="AV380" s="432"/>
      <c r="AW380" s="432"/>
      <c r="AX380" s="432"/>
      <c r="AY380" s="432"/>
      <c r="AZ380" s="432"/>
      <c r="BA380" s="432"/>
    </row>
    <row r="381" spans="1:53">
      <c r="A381" s="432"/>
      <c r="B381" s="432"/>
      <c r="C381" s="432"/>
      <c r="D381" s="432"/>
      <c r="E381" s="432"/>
      <c r="F381" s="432"/>
      <c r="G381" s="432"/>
      <c r="H381" s="432"/>
      <c r="I381" s="432"/>
      <c r="J381" s="432"/>
      <c r="K381" s="432"/>
      <c r="L381" s="432"/>
      <c r="M381" s="432"/>
      <c r="N381" s="432"/>
      <c r="O381" s="432"/>
      <c r="P381" s="432"/>
      <c r="Q381" s="432"/>
      <c r="R381" s="432"/>
      <c r="S381" s="432"/>
      <c r="T381" s="432"/>
      <c r="U381" s="432"/>
      <c r="V381" s="432"/>
      <c r="W381" s="432"/>
      <c r="X381" s="432"/>
      <c r="Y381" s="432"/>
      <c r="Z381" s="432"/>
      <c r="AA381" s="432"/>
      <c r="AB381" s="432"/>
      <c r="AC381" s="432"/>
      <c r="AD381" s="432"/>
      <c r="AE381" s="432"/>
      <c r="AF381" s="432"/>
      <c r="AG381" s="432"/>
      <c r="AH381" s="432"/>
      <c r="AI381" s="432"/>
      <c r="AJ381" s="432"/>
      <c r="AK381" s="432"/>
      <c r="AL381" s="432"/>
      <c r="AM381" s="432"/>
      <c r="AN381" s="432"/>
      <c r="AO381" s="432"/>
      <c r="AP381" s="432"/>
      <c r="AQ381" s="432"/>
      <c r="AR381" s="432"/>
      <c r="AS381" s="432"/>
      <c r="AT381" s="432"/>
      <c r="AU381" s="432"/>
      <c r="AV381" s="432"/>
      <c r="AW381" s="432"/>
      <c r="AX381" s="432"/>
      <c r="AY381" s="432"/>
      <c r="AZ381" s="432"/>
      <c r="BA381" s="432"/>
    </row>
    <row r="382" spans="1:53">
      <c r="A382" s="432"/>
      <c r="B382" s="432"/>
      <c r="C382" s="432"/>
      <c r="D382" s="432"/>
      <c r="E382" s="432"/>
      <c r="F382" s="432"/>
      <c r="G382" s="432"/>
      <c r="H382" s="432"/>
      <c r="I382" s="432"/>
      <c r="J382" s="432"/>
      <c r="K382" s="432"/>
      <c r="L382" s="432"/>
      <c r="M382" s="432"/>
      <c r="N382" s="432"/>
      <c r="O382" s="432"/>
      <c r="P382" s="432"/>
      <c r="Q382" s="432"/>
      <c r="R382" s="432"/>
      <c r="S382" s="432"/>
      <c r="T382" s="432"/>
      <c r="U382" s="432"/>
      <c r="V382" s="432"/>
      <c r="W382" s="432"/>
      <c r="X382" s="432"/>
      <c r="Y382" s="432"/>
      <c r="Z382" s="432"/>
      <c r="AA382" s="432"/>
      <c r="AB382" s="432"/>
      <c r="AC382" s="432"/>
      <c r="AD382" s="432"/>
      <c r="AE382" s="432"/>
      <c r="AF382" s="432"/>
      <c r="AG382" s="432"/>
      <c r="AH382" s="432"/>
      <c r="AI382" s="432"/>
      <c r="AJ382" s="432"/>
      <c r="AK382" s="432"/>
      <c r="AL382" s="432"/>
      <c r="AM382" s="432"/>
      <c r="AN382" s="432"/>
      <c r="AO382" s="432"/>
      <c r="AP382" s="432"/>
      <c r="AQ382" s="432"/>
      <c r="AR382" s="432"/>
      <c r="AS382" s="432"/>
      <c r="AT382" s="432"/>
      <c r="AU382" s="432"/>
      <c r="AV382" s="432"/>
      <c r="AW382" s="432"/>
      <c r="AX382" s="432"/>
      <c r="AY382" s="432"/>
      <c r="AZ382" s="432"/>
      <c r="BA382" s="432"/>
    </row>
    <row r="383" spans="1:53">
      <c r="A383" s="432"/>
      <c r="B383" s="432"/>
      <c r="C383" s="432"/>
      <c r="D383" s="432"/>
      <c r="E383" s="432"/>
      <c r="F383" s="432"/>
      <c r="G383" s="432"/>
      <c r="H383" s="432"/>
      <c r="I383" s="432"/>
      <c r="J383" s="432"/>
      <c r="K383" s="432"/>
      <c r="L383" s="432"/>
      <c r="M383" s="432"/>
      <c r="N383" s="432"/>
      <c r="O383" s="432"/>
      <c r="P383" s="432"/>
      <c r="Q383" s="432"/>
      <c r="R383" s="432"/>
      <c r="S383" s="432"/>
      <c r="T383" s="432"/>
      <c r="U383" s="432"/>
      <c r="V383" s="432"/>
      <c r="W383" s="432"/>
      <c r="X383" s="432"/>
      <c r="Y383" s="432"/>
      <c r="Z383" s="432"/>
      <c r="AA383" s="432"/>
      <c r="AB383" s="432"/>
      <c r="AC383" s="432"/>
      <c r="AD383" s="432"/>
      <c r="AE383" s="432"/>
      <c r="AF383" s="432"/>
      <c r="AG383" s="432"/>
      <c r="AH383" s="432"/>
      <c r="AI383" s="432"/>
      <c r="AJ383" s="432"/>
      <c r="AK383" s="432"/>
      <c r="AL383" s="432"/>
      <c r="AM383" s="432"/>
      <c r="AN383" s="432"/>
      <c r="AO383" s="432"/>
      <c r="AP383" s="432"/>
      <c r="AQ383" s="432"/>
      <c r="AR383" s="432"/>
      <c r="AS383" s="432"/>
      <c r="AT383" s="432"/>
      <c r="AU383" s="432"/>
      <c r="AV383" s="432"/>
      <c r="AW383" s="432"/>
      <c r="AX383" s="432"/>
      <c r="AY383" s="432"/>
      <c r="AZ383" s="432"/>
      <c r="BA383" s="432"/>
    </row>
    <row r="384" spans="1:53">
      <c r="A384" s="432"/>
      <c r="B384" s="432"/>
      <c r="C384" s="432"/>
      <c r="D384" s="432"/>
      <c r="E384" s="432"/>
      <c r="F384" s="432"/>
      <c r="G384" s="432"/>
      <c r="H384" s="432"/>
      <c r="I384" s="432"/>
      <c r="J384" s="432"/>
      <c r="K384" s="432"/>
      <c r="L384" s="432"/>
      <c r="M384" s="432"/>
      <c r="N384" s="432"/>
      <c r="O384" s="432"/>
      <c r="P384" s="432"/>
      <c r="Q384" s="432"/>
      <c r="R384" s="432"/>
      <c r="S384" s="432"/>
      <c r="T384" s="432"/>
      <c r="U384" s="432"/>
      <c r="V384" s="432"/>
      <c r="W384" s="432"/>
      <c r="X384" s="432"/>
      <c r="Y384" s="432"/>
      <c r="Z384" s="432"/>
      <c r="AA384" s="432"/>
      <c r="AB384" s="432"/>
      <c r="AC384" s="432"/>
      <c r="AD384" s="432"/>
      <c r="AE384" s="432"/>
      <c r="AF384" s="432"/>
      <c r="AG384" s="432"/>
      <c r="AH384" s="432"/>
      <c r="AI384" s="432"/>
      <c r="AJ384" s="432"/>
      <c r="AK384" s="432"/>
      <c r="AL384" s="432"/>
      <c r="AM384" s="432"/>
      <c r="AN384" s="432"/>
      <c r="AO384" s="432"/>
      <c r="AP384" s="432"/>
      <c r="AQ384" s="432"/>
      <c r="AR384" s="432"/>
      <c r="AS384" s="432"/>
      <c r="AT384" s="432"/>
      <c r="AU384" s="432"/>
      <c r="AV384" s="432"/>
      <c r="AW384" s="432"/>
      <c r="AX384" s="432"/>
      <c r="AY384" s="432"/>
      <c r="AZ384" s="432"/>
      <c r="BA384" s="432"/>
    </row>
    <row r="385" spans="1:53">
      <c r="A385" s="432"/>
      <c r="B385" s="432"/>
      <c r="C385" s="432"/>
      <c r="D385" s="432"/>
      <c r="E385" s="432"/>
      <c r="F385" s="432"/>
      <c r="G385" s="432"/>
      <c r="H385" s="432"/>
      <c r="I385" s="432"/>
      <c r="J385" s="432"/>
      <c r="K385" s="432"/>
      <c r="L385" s="432"/>
      <c r="M385" s="432"/>
      <c r="N385" s="432"/>
      <c r="O385" s="432"/>
      <c r="P385" s="432"/>
      <c r="Q385" s="432"/>
      <c r="R385" s="432"/>
      <c r="S385" s="432"/>
      <c r="T385" s="432"/>
      <c r="U385" s="432"/>
      <c r="V385" s="432"/>
      <c r="W385" s="432"/>
      <c r="X385" s="432"/>
      <c r="Y385" s="432"/>
      <c r="Z385" s="432"/>
      <c r="AA385" s="432"/>
      <c r="AB385" s="432"/>
      <c r="AC385" s="432"/>
      <c r="AD385" s="432"/>
      <c r="AE385" s="432"/>
      <c r="AF385" s="432"/>
      <c r="AG385" s="432"/>
      <c r="AH385" s="432"/>
      <c r="AI385" s="432"/>
      <c r="AJ385" s="432"/>
      <c r="AK385" s="432"/>
      <c r="AL385" s="432"/>
      <c r="AM385" s="432"/>
      <c r="AN385" s="432"/>
      <c r="AO385" s="432"/>
      <c r="AP385" s="432"/>
      <c r="AQ385" s="432"/>
      <c r="AR385" s="432"/>
      <c r="AS385" s="432"/>
      <c r="AT385" s="432"/>
      <c r="AU385" s="432"/>
      <c r="AV385" s="432"/>
      <c r="AW385" s="432"/>
      <c r="AX385" s="432"/>
      <c r="AY385" s="432"/>
      <c r="AZ385" s="432"/>
      <c r="BA385" s="432"/>
    </row>
    <row r="386" spans="1:53">
      <c r="A386" s="432"/>
      <c r="B386" s="432"/>
      <c r="C386" s="432"/>
      <c r="D386" s="432"/>
      <c r="E386" s="432"/>
      <c r="F386" s="432"/>
      <c r="G386" s="432"/>
      <c r="H386" s="432"/>
      <c r="I386" s="432"/>
      <c r="J386" s="432"/>
      <c r="K386" s="432"/>
      <c r="L386" s="432"/>
      <c r="M386" s="432"/>
      <c r="N386" s="432"/>
      <c r="O386" s="432"/>
      <c r="P386" s="432"/>
      <c r="Q386" s="432"/>
      <c r="R386" s="432"/>
      <c r="S386" s="432"/>
      <c r="T386" s="432"/>
      <c r="U386" s="432"/>
      <c r="V386" s="432"/>
      <c r="W386" s="432"/>
      <c r="X386" s="432"/>
      <c r="Y386" s="432"/>
      <c r="Z386" s="432"/>
      <c r="AA386" s="432"/>
      <c r="AB386" s="432"/>
      <c r="AC386" s="432"/>
      <c r="AD386" s="432"/>
      <c r="AE386" s="432"/>
      <c r="AF386" s="432"/>
      <c r="AG386" s="432"/>
      <c r="AH386" s="432"/>
      <c r="AI386" s="432"/>
      <c r="AJ386" s="432"/>
      <c r="AK386" s="432"/>
      <c r="AL386" s="432"/>
      <c r="AM386" s="432"/>
      <c r="AN386" s="432"/>
      <c r="AO386" s="432"/>
      <c r="AP386" s="432"/>
      <c r="AQ386" s="432"/>
      <c r="AR386" s="432"/>
      <c r="AS386" s="432"/>
      <c r="AT386" s="432"/>
      <c r="AU386" s="432"/>
      <c r="AV386" s="432"/>
      <c r="AW386" s="432"/>
      <c r="AX386" s="432"/>
      <c r="AY386" s="432"/>
      <c r="AZ386" s="432"/>
      <c r="BA386" s="432"/>
    </row>
    <row r="387" spans="1:53">
      <c r="A387" s="432"/>
      <c r="B387" s="432"/>
      <c r="C387" s="432"/>
      <c r="D387" s="432"/>
      <c r="E387" s="432"/>
      <c r="F387" s="432"/>
      <c r="G387" s="432"/>
      <c r="H387" s="432"/>
      <c r="I387" s="432"/>
      <c r="J387" s="432"/>
      <c r="K387" s="432"/>
      <c r="L387" s="432"/>
      <c r="M387" s="432"/>
      <c r="N387" s="432"/>
      <c r="O387" s="432"/>
      <c r="P387" s="432"/>
      <c r="Q387" s="432"/>
      <c r="R387" s="432"/>
      <c r="S387" s="432"/>
      <c r="T387" s="432"/>
      <c r="U387" s="432"/>
      <c r="V387" s="432"/>
      <c r="W387" s="432"/>
      <c r="X387" s="432"/>
      <c r="Y387" s="432"/>
      <c r="Z387" s="432"/>
      <c r="AA387" s="432"/>
      <c r="AB387" s="432"/>
      <c r="AC387" s="432"/>
      <c r="AD387" s="432"/>
      <c r="AE387" s="432"/>
      <c r="AF387" s="432"/>
      <c r="AG387" s="432"/>
      <c r="AH387" s="432"/>
      <c r="AI387" s="432"/>
      <c r="AJ387" s="432"/>
      <c r="AK387" s="432"/>
      <c r="AL387" s="432"/>
      <c r="AM387" s="432"/>
      <c r="AN387" s="432"/>
      <c r="AO387" s="432"/>
      <c r="AP387" s="432"/>
      <c r="AQ387" s="432"/>
      <c r="AR387" s="432"/>
      <c r="AS387" s="432"/>
      <c r="AT387" s="432"/>
      <c r="AU387" s="432"/>
      <c r="AV387" s="432"/>
      <c r="AW387" s="432"/>
      <c r="AX387" s="432"/>
      <c r="AY387" s="432"/>
      <c r="AZ387" s="432"/>
      <c r="BA387" s="432"/>
    </row>
    <row r="388" spans="1:53">
      <c r="A388" s="432"/>
      <c r="B388" s="432"/>
      <c r="C388" s="432"/>
      <c r="D388" s="432"/>
      <c r="E388" s="432"/>
      <c r="F388" s="432"/>
      <c r="G388" s="432"/>
      <c r="H388" s="432"/>
      <c r="I388" s="432"/>
      <c r="J388" s="432"/>
      <c r="K388" s="432"/>
      <c r="L388" s="432"/>
      <c r="M388" s="432"/>
      <c r="N388" s="432"/>
      <c r="O388" s="432"/>
      <c r="P388" s="432"/>
      <c r="Q388" s="432"/>
      <c r="R388" s="432"/>
      <c r="S388" s="432"/>
      <c r="T388" s="432"/>
      <c r="U388" s="432"/>
      <c r="V388" s="432"/>
      <c r="W388" s="432"/>
      <c r="X388" s="432"/>
      <c r="Y388" s="432"/>
      <c r="Z388" s="432"/>
      <c r="AA388" s="432"/>
      <c r="AB388" s="432"/>
      <c r="AC388" s="432"/>
      <c r="AD388" s="432"/>
      <c r="AE388" s="432"/>
      <c r="AF388" s="432"/>
      <c r="AG388" s="432"/>
      <c r="AH388" s="432"/>
      <c r="AI388" s="432"/>
      <c r="AJ388" s="432"/>
      <c r="AK388" s="432"/>
      <c r="AL388" s="432"/>
      <c r="AM388" s="432"/>
      <c r="AN388" s="432"/>
      <c r="AO388" s="432"/>
      <c r="AP388" s="432"/>
      <c r="AQ388" s="432"/>
      <c r="AR388" s="432"/>
      <c r="AS388" s="432"/>
      <c r="AT388" s="432"/>
      <c r="AU388" s="432"/>
      <c r="AV388" s="432"/>
      <c r="AW388" s="432"/>
      <c r="AX388" s="432"/>
      <c r="AY388" s="432"/>
      <c r="AZ388" s="432"/>
      <c r="BA388" s="432"/>
    </row>
    <row r="389" spans="1:53">
      <c r="A389" s="432"/>
      <c r="B389" s="432"/>
      <c r="C389" s="432"/>
      <c r="D389" s="432"/>
      <c r="E389" s="432"/>
      <c r="F389" s="432"/>
      <c r="G389" s="432"/>
      <c r="H389" s="432"/>
      <c r="I389" s="432"/>
      <c r="J389" s="432"/>
      <c r="K389" s="432"/>
      <c r="L389" s="432"/>
      <c r="M389" s="432"/>
      <c r="N389" s="432"/>
      <c r="O389" s="432"/>
      <c r="P389" s="432"/>
      <c r="Q389" s="432"/>
      <c r="R389" s="432"/>
      <c r="S389" s="432"/>
      <c r="T389" s="432"/>
      <c r="U389" s="432"/>
      <c r="V389" s="432"/>
      <c r="W389" s="432"/>
      <c r="X389" s="432"/>
      <c r="Y389" s="432"/>
      <c r="Z389" s="432"/>
      <c r="AA389" s="432"/>
      <c r="AB389" s="432"/>
      <c r="AC389" s="432"/>
      <c r="AD389" s="432"/>
      <c r="AE389" s="432"/>
      <c r="AF389" s="432"/>
      <c r="AG389" s="432"/>
      <c r="AH389" s="432"/>
      <c r="AI389" s="432"/>
      <c r="AJ389" s="432"/>
      <c r="AK389" s="432"/>
      <c r="AL389" s="432"/>
      <c r="AM389" s="432"/>
      <c r="AN389" s="432"/>
      <c r="AO389" s="432"/>
      <c r="AP389" s="432"/>
      <c r="AQ389" s="432"/>
      <c r="AR389" s="432"/>
      <c r="AS389" s="432"/>
      <c r="AT389" s="432"/>
      <c r="AU389" s="432"/>
      <c r="AV389" s="432"/>
      <c r="AW389" s="432"/>
      <c r="AX389" s="432"/>
      <c r="AY389" s="432"/>
      <c r="AZ389" s="432"/>
      <c r="BA389" s="432"/>
    </row>
    <row r="390" spans="1:53">
      <c r="A390" s="432"/>
      <c r="B390" s="432"/>
      <c r="C390" s="432"/>
      <c r="D390" s="432"/>
      <c r="E390" s="432"/>
      <c r="F390" s="432"/>
      <c r="G390" s="432"/>
      <c r="H390" s="432"/>
      <c r="I390" s="432"/>
      <c r="J390" s="432"/>
      <c r="K390" s="432"/>
      <c r="L390" s="432"/>
      <c r="M390" s="432"/>
      <c r="N390" s="432"/>
      <c r="O390" s="432"/>
      <c r="P390" s="432"/>
      <c r="Q390" s="432"/>
      <c r="R390" s="432"/>
      <c r="S390" s="432"/>
      <c r="T390" s="432"/>
      <c r="U390" s="432"/>
      <c r="V390" s="432"/>
      <c r="W390" s="432"/>
      <c r="X390" s="432"/>
      <c r="Y390" s="432"/>
      <c r="Z390" s="432"/>
      <c r="AA390" s="432"/>
      <c r="AB390" s="432"/>
      <c r="AC390" s="432"/>
      <c r="AD390" s="432"/>
      <c r="AE390" s="432"/>
      <c r="AF390" s="432"/>
      <c r="AG390" s="432"/>
      <c r="AH390" s="432"/>
      <c r="AI390" s="432"/>
      <c r="AJ390" s="432"/>
      <c r="AK390" s="432"/>
      <c r="AL390" s="432"/>
      <c r="AM390" s="432"/>
      <c r="AN390" s="432"/>
      <c r="AO390" s="432"/>
      <c r="AP390" s="432"/>
      <c r="AQ390" s="432"/>
      <c r="AR390" s="432"/>
      <c r="AS390" s="432"/>
      <c r="AT390" s="432"/>
      <c r="AU390" s="432"/>
      <c r="AV390" s="432"/>
      <c r="AW390" s="432"/>
      <c r="AX390" s="432"/>
      <c r="AY390" s="432"/>
      <c r="AZ390" s="432"/>
      <c r="BA390" s="432"/>
    </row>
    <row r="391" spans="1:53">
      <c r="A391" s="432"/>
      <c r="B391" s="432"/>
      <c r="C391" s="432"/>
      <c r="D391" s="432"/>
      <c r="E391" s="432"/>
      <c r="F391" s="432"/>
      <c r="G391" s="432"/>
      <c r="H391" s="432"/>
      <c r="I391" s="432"/>
      <c r="J391" s="432"/>
      <c r="K391" s="432"/>
      <c r="L391" s="432"/>
      <c r="M391" s="432"/>
      <c r="N391" s="432"/>
      <c r="O391" s="432"/>
      <c r="P391" s="432"/>
      <c r="Q391" s="432"/>
      <c r="R391" s="432"/>
      <c r="S391" s="432"/>
      <c r="T391" s="432"/>
      <c r="U391" s="432"/>
      <c r="V391" s="432"/>
      <c r="W391" s="432"/>
      <c r="X391" s="432"/>
      <c r="Y391" s="432"/>
      <c r="Z391" s="432"/>
      <c r="AA391" s="432"/>
      <c r="AB391" s="432"/>
      <c r="AC391" s="432"/>
      <c r="AD391" s="432"/>
      <c r="AE391" s="432"/>
      <c r="AF391" s="432"/>
      <c r="AG391" s="432"/>
      <c r="AH391" s="432"/>
      <c r="AI391" s="432"/>
      <c r="AJ391" s="432"/>
      <c r="AK391" s="432"/>
      <c r="AL391" s="432"/>
      <c r="AM391" s="432"/>
      <c r="AN391" s="432"/>
      <c r="AO391" s="432"/>
      <c r="AP391" s="432"/>
      <c r="AQ391" s="432"/>
      <c r="AR391" s="432"/>
      <c r="AS391" s="432"/>
      <c r="AT391" s="432"/>
      <c r="AU391" s="432"/>
      <c r="AV391" s="432"/>
      <c r="AW391" s="432"/>
      <c r="AX391" s="432"/>
      <c r="AY391" s="432"/>
      <c r="AZ391" s="432"/>
      <c r="BA391" s="432"/>
    </row>
    <row r="392" spans="1:53">
      <c r="A392" s="432"/>
      <c r="B392" s="432"/>
      <c r="C392" s="432"/>
      <c r="D392" s="432"/>
      <c r="E392" s="432"/>
      <c r="F392" s="432"/>
      <c r="G392" s="432"/>
      <c r="H392" s="432"/>
      <c r="I392" s="432"/>
      <c r="J392" s="432"/>
      <c r="K392" s="432"/>
      <c r="L392" s="432"/>
      <c r="M392" s="432"/>
      <c r="N392" s="432"/>
      <c r="O392" s="432"/>
      <c r="P392" s="432"/>
      <c r="Q392" s="432"/>
      <c r="R392" s="432"/>
      <c r="S392" s="432"/>
      <c r="T392" s="432"/>
      <c r="U392" s="432"/>
      <c r="V392" s="432"/>
      <c r="W392" s="432"/>
      <c r="X392" s="432"/>
      <c r="Y392" s="432"/>
      <c r="Z392" s="432"/>
      <c r="AA392" s="432"/>
      <c r="AB392" s="432"/>
      <c r="AC392" s="432"/>
      <c r="AD392" s="432"/>
      <c r="AE392" s="432"/>
      <c r="AF392" s="432"/>
      <c r="AG392" s="432"/>
      <c r="AH392" s="432"/>
      <c r="AI392" s="432"/>
      <c r="AJ392" s="432"/>
      <c r="AK392" s="432"/>
      <c r="AL392" s="432"/>
      <c r="AM392" s="432"/>
      <c r="AN392" s="432"/>
      <c r="AO392" s="432"/>
      <c r="AP392" s="432"/>
      <c r="AQ392" s="432"/>
      <c r="AR392" s="432"/>
      <c r="AS392" s="432"/>
      <c r="AT392" s="432"/>
      <c r="AU392" s="432"/>
      <c r="AV392" s="432"/>
      <c r="AW392" s="432"/>
      <c r="AX392" s="432"/>
      <c r="AY392" s="432"/>
      <c r="AZ392" s="432"/>
      <c r="BA392" s="432"/>
    </row>
    <row r="393" spans="1:53">
      <c r="A393" s="432"/>
      <c r="B393" s="432"/>
      <c r="C393" s="432"/>
      <c r="D393" s="432"/>
      <c r="E393" s="432"/>
      <c r="F393" s="432"/>
      <c r="G393" s="432"/>
      <c r="H393" s="432"/>
      <c r="I393" s="432"/>
      <c r="J393" s="432"/>
      <c r="K393" s="432"/>
      <c r="L393" s="432"/>
      <c r="M393" s="432"/>
      <c r="N393" s="432"/>
      <c r="O393" s="432"/>
      <c r="P393" s="432"/>
      <c r="Q393" s="432"/>
      <c r="R393" s="432"/>
      <c r="S393" s="432"/>
      <c r="T393" s="432"/>
      <c r="U393" s="432"/>
      <c r="V393" s="432"/>
      <c r="W393" s="432"/>
      <c r="X393" s="432"/>
      <c r="Y393" s="432"/>
      <c r="Z393" s="432"/>
      <c r="AA393" s="432"/>
      <c r="AB393" s="432"/>
      <c r="AC393" s="432"/>
      <c r="AD393" s="432"/>
      <c r="AE393" s="432"/>
      <c r="AF393" s="432"/>
      <c r="AG393" s="432"/>
      <c r="AH393" s="432"/>
      <c r="AI393" s="432"/>
      <c r="AJ393" s="432"/>
      <c r="AK393" s="432"/>
      <c r="AL393" s="432"/>
      <c r="AM393" s="432"/>
      <c r="AN393" s="432"/>
      <c r="AO393" s="432"/>
      <c r="AP393" s="432"/>
      <c r="AQ393" s="432"/>
      <c r="AR393" s="432"/>
      <c r="AS393" s="432"/>
      <c r="AT393" s="432"/>
      <c r="AU393" s="432"/>
      <c r="AV393" s="432"/>
      <c r="AW393" s="432"/>
      <c r="AX393" s="432"/>
      <c r="AY393" s="432"/>
      <c r="AZ393" s="432"/>
      <c r="BA393" s="432"/>
    </row>
    <row r="394" spans="1:53">
      <c r="A394" s="432"/>
      <c r="B394" s="432"/>
      <c r="C394" s="432"/>
      <c r="D394" s="432"/>
      <c r="E394" s="432"/>
      <c r="F394" s="432"/>
      <c r="G394" s="432"/>
      <c r="H394" s="432"/>
      <c r="I394" s="432"/>
      <c r="J394" s="432"/>
      <c r="K394" s="432"/>
      <c r="L394" s="432"/>
      <c r="M394" s="432"/>
      <c r="N394" s="432"/>
      <c r="O394" s="432"/>
      <c r="P394" s="432"/>
      <c r="Q394" s="432"/>
      <c r="R394" s="432"/>
      <c r="S394" s="432"/>
      <c r="T394" s="432"/>
      <c r="U394" s="432"/>
      <c r="V394" s="432"/>
      <c r="W394" s="432"/>
      <c r="X394" s="432"/>
      <c r="Y394" s="432"/>
      <c r="Z394" s="432"/>
      <c r="AA394" s="432"/>
      <c r="AB394" s="432"/>
      <c r="AC394" s="432"/>
      <c r="AD394" s="432"/>
      <c r="AE394" s="432"/>
      <c r="AF394" s="432"/>
      <c r="AG394" s="432"/>
      <c r="AH394" s="432"/>
      <c r="AI394" s="432"/>
      <c r="AJ394" s="432"/>
      <c r="AK394" s="432"/>
      <c r="AL394" s="432"/>
      <c r="AM394" s="432"/>
      <c r="AN394" s="432"/>
      <c r="AO394" s="432"/>
      <c r="AP394" s="432"/>
      <c r="AQ394" s="432"/>
      <c r="AR394" s="432"/>
      <c r="AS394" s="432"/>
      <c r="AT394" s="432"/>
      <c r="AU394" s="432"/>
      <c r="AV394" s="432"/>
      <c r="AW394" s="432"/>
      <c r="AX394" s="432"/>
      <c r="AY394" s="432"/>
      <c r="AZ394" s="432"/>
      <c r="BA394" s="432"/>
    </row>
    <row r="395" spans="1:53">
      <c r="A395" s="432"/>
      <c r="B395" s="432"/>
      <c r="C395" s="432"/>
      <c r="D395" s="432"/>
      <c r="E395" s="432"/>
      <c r="F395" s="432"/>
      <c r="G395" s="432"/>
      <c r="H395" s="432"/>
      <c r="I395" s="432"/>
      <c r="J395" s="432"/>
      <c r="K395" s="432"/>
      <c r="L395" s="432"/>
      <c r="M395" s="432"/>
      <c r="N395" s="432"/>
      <c r="O395" s="432"/>
      <c r="P395" s="432"/>
      <c r="Q395" s="432"/>
      <c r="R395" s="432"/>
      <c r="S395" s="432"/>
      <c r="T395" s="432"/>
      <c r="U395" s="432"/>
      <c r="V395" s="432"/>
      <c r="W395" s="432"/>
      <c r="X395" s="432"/>
      <c r="Y395" s="432"/>
      <c r="Z395" s="432"/>
      <c r="AA395" s="432"/>
      <c r="AB395" s="432"/>
      <c r="AC395" s="432"/>
      <c r="AD395" s="432"/>
      <c r="AE395" s="432"/>
      <c r="AF395" s="432"/>
      <c r="AG395" s="432"/>
      <c r="AH395" s="432"/>
      <c r="AI395" s="432"/>
      <c r="AJ395" s="432"/>
      <c r="AK395" s="432"/>
      <c r="AL395" s="432"/>
      <c r="AM395" s="432"/>
      <c r="AN395" s="432"/>
      <c r="AO395" s="432"/>
      <c r="AP395" s="432"/>
      <c r="AQ395" s="432"/>
      <c r="AR395" s="432"/>
      <c r="AS395" s="432"/>
      <c r="AT395" s="432"/>
      <c r="AU395" s="432"/>
      <c r="AV395" s="432"/>
      <c r="AW395" s="432"/>
      <c r="AX395" s="432"/>
      <c r="AY395" s="432"/>
      <c r="AZ395" s="432"/>
      <c r="BA395" s="432"/>
    </row>
    <row r="396" spans="1:53">
      <c r="A396" s="432"/>
      <c r="B396" s="432"/>
      <c r="C396" s="432"/>
      <c r="D396" s="432"/>
      <c r="E396" s="432"/>
      <c r="F396" s="432"/>
      <c r="G396" s="432"/>
      <c r="H396" s="432"/>
      <c r="I396" s="432"/>
      <c r="J396" s="432"/>
      <c r="K396" s="432"/>
      <c r="L396" s="432"/>
      <c r="M396" s="432"/>
      <c r="N396" s="432"/>
      <c r="O396" s="432"/>
      <c r="P396" s="432"/>
      <c r="Q396" s="432"/>
      <c r="R396" s="432"/>
      <c r="S396" s="432"/>
      <c r="T396" s="432"/>
      <c r="U396" s="432"/>
      <c r="V396" s="432"/>
      <c r="W396" s="432"/>
      <c r="X396" s="432"/>
      <c r="Y396" s="432"/>
      <c r="Z396" s="432"/>
      <c r="AA396" s="432"/>
      <c r="AB396" s="432"/>
      <c r="AC396" s="432"/>
      <c r="AD396" s="432"/>
      <c r="AE396" s="432"/>
      <c r="AF396" s="432"/>
      <c r="AG396" s="432"/>
      <c r="AH396" s="432"/>
      <c r="AI396" s="432"/>
      <c r="AJ396" s="432"/>
      <c r="AK396" s="432"/>
      <c r="AL396" s="432"/>
      <c r="AM396" s="432"/>
      <c r="AN396" s="432"/>
      <c r="AO396" s="432"/>
      <c r="AP396" s="432"/>
      <c r="AQ396" s="432"/>
      <c r="AR396" s="432"/>
      <c r="AS396" s="432"/>
      <c r="AT396" s="432"/>
      <c r="AU396" s="432"/>
      <c r="AV396" s="432"/>
      <c r="AW396" s="432"/>
      <c r="AX396" s="432"/>
      <c r="AY396" s="432"/>
      <c r="AZ396" s="432"/>
      <c r="BA396" s="432"/>
    </row>
    <row r="397" spans="1:53">
      <c r="A397" s="432"/>
      <c r="B397" s="432"/>
      <c r="C397" s="432"/>
      <c r="D397" s="432"/>
      <c r="E397" s="432"/>
      <c r="F397" s="432"/>
      <c r="G397" s="432"/>
      <c r="H397" s="432"/>
      <c r="I397" s="432"/>
      <c r="J397" s="432"/>
      <c r="K397" s="432"/>
      <c r="L397" s="432"/>
      <c r="M397" s="432"/>
      <c r="N397" s="432"/>
      <c r="O397" s="432"/>
      <c r="P397" s="432"/>
      <c r="Q397" s="432"/>
      <c r="R397" s="432"/>
      <c r="S397" s="432"/>
      <c r="T397" s="432"/>
      <c r="U397" s="432"/>
      <c r="V397" s="432"/>
      <c r="W397" s="432"/>
      <c r="X397" s="432"/>
      <c r="Y397" s="432"/>
      <c r="Z397" s="432"/>
      <c r="AA397" s="432"/>
      <c r="AB397" s="432"/>
      <c r="AC397" s="432"/>
      <c r="AD397" s="432"/>
      <c r="AE397" s="432"/>
      <c r="AF397" s="432"/>
      <c r="AG397" s="432"/>
      <c r="AH397" s="432"/>
      <c r="AI397" s="432"/>
      <c r="AJ397" s="432"/>
      <c r="AK397" s="432"/>
      <c r="AL397" s="432"/>
      <c r="AM397" s="432"/>
      <c r="AN397" s="432"/>
      <c r="AO397" s="432"/>
      <c r="AP397" s="432"/>
      <c r="AQ397" s="432"/>
      <c r="AR397" s="432"/>
      <c r="AS397" s="432"/>
      <c r="AT397" s="432"/>
      <c r="AU397" s="432"/>
      <c r="AV397" s="432"/>
      <c r="AW397" s="432"/>
      <c r="AX397" s="432"/>
      <c r="AY397" s="432"/>
      <c r="AZ397" s="432"/>
      <c r="BA397" s="432"/>
    </row>
    <row r="398" spans="1:53">
      <c r="A398" s="432"/>
      <c r="B398" s="432"/>
      <c r="C398" s="432"/>
      <c r="D398" s="432"/>
      <c r="E398" s="432"/>
      <c r="F398" s="432"/>
      <c r="G398" s="432"/>
      <c r="H398" s="432"/>
      <c r="I398" s="432"/>
      <c r="J398" s="432"/>
      <c r="K398" s="432"/>
      <c r="L398" s="432"/>
      <c r="M398" s="432"/>
      <c r="N398" s="432"/>
      <c r="O398" s="432"/>
      <c r="P398" s="432"/>
      <c r="Q398" s="432"/>
      <c r="R398" s="432"/>
      <c r="S398" s="432"/>
      <c r="T398" s="432"/>
      <c r="U398" s="432"/>
      <c r="V398" s="432"/>
      <c r="W398" s="432"/>
      <c r="X398" s="432"/>
      <c r="Y398" s="432"/>
      <c r="Z398" s="432"/>
      <c r="AA398" s="432"/>
      <c r="AB398" s="432"/>
      <c r="AC398" s="432"/>
      <c r="AD398" s="432"/>
      <c r="AE398" s="432"/>
      <c r="AF398" s="432"/>
      <c r="AG398" s="432"/>
      <c r="AH398" s="432"/>
      <c r="AI398" s="432"/>
      <c r="AJ398" s="432"/>
      <c r="AK398" s="432"/>
      <c r="AL398" s="432"/>
      <c r="AM398" s="432"/>
      <c r="AN398" s="432"/>
      <c r="AO398" s="432"/>
      <c r="AP398" s="432"/>
      <c r="AQ398" s="432"/>
      <c r="AR398" s="432"/>
      <c r="AS398" s="432"/>
      <c r="AT398" s="432"/>
      <c r="AU398" s="432"/>
      <c r="AV398" s="432"/>
      <c r="AW398" s="432"/>
      <c r="AX398" s="432"/>
      <c r="AY398" s="432"/>
      <c r="AZ398" s="432"/>
      <c r="BA398" s="432"/>
    </row>
    <row r="399" spans="1:53">
      <c r="A399" s="432"/>
      <c r="B399" s="432"/>
      <c r="C399" s="432"/>
      <c r="D399" s="432"/>
      <c r="E399" s="432"/>
      <c r="F399" s="432"/>
      <c r="G399" s="432"/>
      <c r="H399" s="432"/>
      <c r="I399" s="432"/>
      <c r="J399" s="432"/>
      <c r="K399" s="432"/>
      <c r="L399" s="432"/>
      <c r="M399" s="432"/>
      <c r="N399" s="432"/>
      <c r="O399" s="432"/>
      <c r="P399" s="432"/>
      <c r="Q399" s="432"/>
      <c r="R399" s="432"/>
      <c r="S399" s="432"/>
      <c r="T399" s="432"/>
      <c r="U399" s="432"/>
      <c r="V399" s="432"/>
      <c r="W399" s="432"/>
      <c r="X399" s="432"/>
      <c r="Y399" s="432"/>
      <c r="Z399" s="432"/>
      <c r="AA399" s="432"/>
      <c r="AB399" s="432"/>
      <c r="AC399" s="432"/>
      <c r="AD399" s="432"/>
      <c r="AE399" s="432"/>
      <c r="AF399" s="432"/>
      <c r="AG399" s="432"/>
      <c r="AH399" s="432"/>
      <c r="AI399" s="432"/>
      <c r="AJ399" s="432"/>
      <c r="AK399" s="432"/>
      <c r="AL399" s="432"/>
      <c r="AM399" s="432"/>
      <c r="AN399" s="432"/>
      <c r="AO399" s="432"/>
      <c r="AP399" s="432"/>
      <c r="AQ399" s="432"/>
      <c r="AR399" s="432"/>
      <c r="AS399" s="432"/>
      <c r="AT399" s="432"/>
      <c r="AU399" s="432"/>
      <c r="AV399" s="432"/>
      <c r="AW399" s="432"/>
      <c r="AX399" s="432"/>
      <c r="AY399" s="432"/>
      <c r="AZ399" s="432"/>
      <c r="BA399" s="432"/>
    </row>
    <row r="400" spans="1:53">
      <c r="A400" s="432"/>
      <c r="B400" s="432"/>
      <c r="C400" s="432"/>
      <c r="D400" s="432"/>
      <c r="E400" s="432"/>
      <c r="F400" s="432"/>
      <c r="G400" s="432"/>
      <c r="H400" s="432"/>
      <c r="I400" s="432"/>
      <c r="J400" s="432"/>
      <c r="K400" s="432"/>
      <c r="L400" s="432"/>
      <c r="M400" s="432"/>
      <c r="N400" s="432"/>
      <c r="O400" s="432"/>
      <c r="P400" s="432"/>
      <c r="Q400" s="432"/>
      <c r="R400" s="432"/>
      <c r="S400" s="432"/>
      <c r="T400" s="432"/>
      <c r="U400" s="432"/>
      <c r="V400" s="432"/>
      <c r="W400" s="432"/>
      <c r="X400" s="432"/>
      <c r="Y400" s="432"/>
      <c r="Z400" s="432"/>
      <c r="AA400" s="432"/>
      <c r="AB400" s="432"/>
      <c r="AC400" s="432"/>
      <c r="AD400" s="432"/>
      <c r="AE400" s="432"/>
      <c r="AF400" s="432"/>
      <c r="AG400" s="432"/>
      <c r="AH400" s="432"/>
      <c r="AI400" s="432"/>
      <c r="AJ400" s="432"/>
      <c r="AK400" s="432"/>
      <c r="AL400" s="432"/>
      <c r="AM400" s="432"/>
      <c r="AN400" s="432"/>
      <c r="AO400" s="432"/>
      <c r="AP400" s="432"/>
      <c r="AQ400" s="432"/>
      <c r="AR400" s="432"/>
      <c r="AS400" s="432"/>
      <c r="AT400" s="432"/>
      <c r="AU400" s="432"/>
      <c r="AV400" s="432"/>
      <c r="AW400" s="432"/>
      <c r="AX400" s="432"/>
      <c r="AY400" s="432"/>
      <c r="AZ400" s="432"/>
      <c r="BA400" s="432"/>
    </row>
    <row r="401" spans="1:53">
      <c r="A401" s="432"/>
      <c r="B401" s="432"/>
      <c r="C401" s="432"/>
      <c r="D401" s="432"/>
      <c r="E401" s="432"/>
      <c r="F401" s="432"/>
      <c r="G401" s="432"/>
      <c r="H401" s="432"/>
      <c r="I401" s="432"/>
      <c r="J401" s="432"/>
      <c r="K401" s="432"/>
      <c r="L401" s="432"/>
      <c r="M401" s="432"/>
      <c r="N401" s="432"/>
      <c r="O401" s="432"/>
      <c r="P401" s="432"/>
      <c r="Q401" s="432"/>
      <c r="R401" s="432"/>
      <c r="S401" s="432"/>
      <c r="T401" s="432"/>
      <c r="U401" s="432"/>
      <c r="V401" s="432"/>
      <c r="W401" s="432"/>
      <c r="X401" s="432"/>
      <c r="Y401" s="432"/>
      <c r="Z401" s="432"/>
      <c r="AA401" s="432"/>
      <c r="AB401" s="432"/>
      <c r="AC401" s="432"/>
      <c r="AD401" s="432"/>
      <c r="AE401" s="432"/>
      <c r="AF401" s="432"/>
      <c r="AG401" s="432"/>
      <c r="AH401" s="432"/>
      <c r="AI401" s="432"/>
      <c r="AJ401" s="432"/>
      <c r="AK401" s="432"/>
      <c r="AL401" s="432"/>
      <c r="AM401" s="432"/>
      <c r="AN401" s="432"/>
      <c r="AO401" s="432"/>
      <c r="AP401" s="432"/>
      <c r="AQ401" s="432"/>
      <c r="AR401" s="432"/>
      <c r="AS401" s="432"/>
      <c r="AT401" s="432"/>
      <c r="AU401" s="432"/>
      <c r="AV401" s="432"/>
      <c r="AW401" s="432"/>
      <c r="AX401" s="432"/>
      <c r="AY401" s="432"/>
      <c r="AZ401" s="432"/>
      <c r="BA401" s="432"/>
    </row>
    <row r="402" spans="1:53">
      <c r="A402" s="432"/>
      <c r="B402" s="432"/>
      <c r="C402" s="432"/>
      <c r="D402" s="432"/>
      <c r="E402" s="432"/>
      <c r="F402" s="432"/>
      <c r="G402" s="432"/>
      <c r="H402" s="432"/>
      <c r="I402" s="432"/>
      <c r="J402" s="432"/>
      <c r="K402" s="432"/>
      <c r="L402" s="432"/>
      <c r="M402" s="432"/>
      <c r="N402" s="432"/>
      <c r="O402" s="432"/>
      <c r="P402" s="432"/>
      <c r="Q402" s="432"/>
      <c r="R402" s="432"/>
      <c r="S402" s="432"/>
      <c r="T402" s="432"/>
      <c r="U402" s="432"/>
      <c r="V402" s="432"/>
      <c r="W402" s="432"/>
      <c r="X402" s="432"/>
      <c r="Y402" s="432"/>
      <c r="Z402" s="432"/>
      <c r="AA402" s="432"/>
      <c r="AB402" s="432"/>
      <c r="AC402" s="432"/>
      <c r="AD402" s="432"/>
      <c r="AE402" s="432"/>
      <c r="AF402" s="432"/>
      <c r="AG402" s="432"/>
      <c r="AH402" s="432"/>
      <c r="AI402" s="432"/>
      <c r="AJ402" s="432"/>
      <c r="AK402" s="432"/>
      <c r="AL402" s="432"/>
      <c r="AM402" s="432"/>
      <c r="AN402" s="432"/>
      <c r="AO402" s="432"/>
      <c r="AP402" s="432"/>
      <c r="AQ402" s="432"/>
      <c r="AR402" s="432"/>
      <c r="AS402" s="432"/>
      <c r="AT402" s="432"/>
      <c r="AU402" s="432"/>
      <c r="AV402" s="432"/>
      <c r="AW402" s="432"/>
      <c r="AX402" s="432"/>
      <c r="AY402" s="432"/>
      <c r="AZ402" s="432"/>
      <c r="BA402" s="432"/>
    </row>
    <row r="403" spans="1:53">
      <c r="A403" s="432"/>
      <c r="B403" s="432"/>
      <c r="C403" s="432"/>
      <c r="D403" s="432"/>
      <c r="E403" s="432"/>
      <c r="F403" s="432"/>
      <c r="G403" s="432"/>
      <c r="H403" s="432"/>
      <c r="I403" s="432"/>
      <c r="J403" s="432"/>
      <c r="K403" s="432"/>
      <c r="L403" s="432"/>
      <c r="M403" s="432"/>
      <c r="N403" s="432"/>
      <c r="O403" s="432"/>
      <c r="P403" s="432"/>
      <c r="Q403" s="432"/>
      <c r="R403" s="432"/>
      <c r="S403" s="432"/>
      <c r="T403" s="432"/>
      <c r="U403" s="432"/>
      <c r="V403" s="432"/>
      <c r="W403" s="432"/>
      <c r="X403" s="432"/>
      <c r="Y403" s="432"/>
      <c r="Z403" s="432"/>
      <c r="AA403" s="432"/>
      <c r="AB403" s="432"/>
      <c r="AC403" s="432"/>
      <c r="AD403" s="432"/>
      <c r="AE403" s="432"/>
      <c r="AF403" s="432"/>
      <c r="AG403" s="432"/>
      <c r="AH403" s="432"/>
      <c r="AI403" s="432"/>
      <c r="AJ403" s="432"/>
      <c r="AK403" s="432"/>
      <c r="AL403" s="432"/>
      <c r="AM403" s="432"/>
      <c r="AN403" s="432"/>
      <c r="AO403" s="432"/>
      <c r="AP403" s="432"/>
      <c r="AQ403" s="432"/>
      <c r="AR403" s="432"/>
      <c r="AS403" s="432"/>
      <c r="AT403" s="432"/>
      <c r="AU403" s="432"/>
      <c r="AV403" s="432"/>
      <c r="AW403" s="432"/>
      <c r="AX403" s="432"/>
      <c r="AY403" s="432"/>
      <c r="AZ403" s="432"/>
      <c r="BA403" s="432"/>
    </row>
    <row r="404" spans="1:53">
      <c r="A404" s="432"/>
      <c r="B404" s="432"/>
      <c r="C404" s="432"/>
      <c r="D404" s="432"/>
      <c r="E404" s="432"/>
      <c r="F404" s="432"/>
      <c r="G404" s="432"/>
      <c r="H404" s="432"/>
      <c r="I404" s="432"/>
      <c r="J404" s="432"/>
      <c r="K404" s="432"/>
      <c r="L404" s="432"/>
      <c r="M404" s="432"/>
      <c r="N404" s="432"/>
      <c r="O404" s="432"/>
      <c r="P404" s="432"/>
      <c r="Q404" s="432"/>
      <c r="R404" s="432"/>
      <c r="S404" s="432"/>
      <c r="T404" s="432"/>
      <c r="U404" s="432"/>
      <c r="V404" s="432"/>
      <c r="W404" s="432"/>
      <c r="X404" s="432"/>
      <c r="Y404" s="432"/>
      <c r="Z404" s="432"/>
      <c r="AA404" s="432"/>
      <c r="AB404" s="432"/>
      <c r="AC404" s="432"/>
      <c r="AD404" s="432"/>
      <c r="AE404" s="432"/>
      <c r="AF404" s="432"/>
      <c r="AG404" s="432"/>
      <c r="AH404" s="432"/>
      <c r="AI404" s="432"/>
      <c r="AJ404" s="432"/>
      <c r="AK404" s="432"/>
      <c r="AL404" s="432"/>
      <c r="AM404" s="432"/>
      <c r="AN404" s="432"/>
      <c r="AO404" s="432"/>
      <c r="AP404" s="432"/>
      <c r="AQ404" s="432"/>
      <c r="AR404" s="432"/>
      <c r="AS404" s="432"/>
      <c r="AT404" s="432"/>
      <c r="AU404" s="432"/>
      <c r="AV404" s="432"/>
      <c r="AW404" s="432"/>
      <c r="AX404" s="432"/>
      <c r="AY404" s="432"/>
      <c r="AZ404" s="432"/>
      <c r="BA404" s="432"/>
    </row>
    <row r="405" spans="1:53">
      <c r="A405" s="432"/>
      <c r="B405" s="432"/>
      <c r="C405" s="432"/>
      <c r="D405" s="432"/>
      <c r="E405" s="432"/>
      <c r="F405" s="432"/>
      <c r="G405" s="432"/>
      <c r="H405" s="432"/>
      <c r="I405" s="432"/>
      <c r="J405" s="432"/>
      <c r="K405" s="432"/>
      <c r="L405" s="432"/>
      <c r="M405" s="432"/>
      <c r="N405" s="432"/>
      <c r="O405" s="432"/>
      <c r="P405" s="432"/>
      <c r="Q405" s="432"/>
      <c r="R405" s="432"/>
      <c r="S405" s="432"/>
      <c r="T405" s="432"/>
      <c r="U405" s="432"/>
      <c r="V405" s="432"/>
      <c r="W405" s="432"/>
      <c r="X405" s="432"/>
      <c r="Y405" s="432"/>
      <c r="Z405" s="432"/>
      <c r="AA405" s="432"/>
      <c r="AB405" s="432"/>
      <c r="AC405" s="432"/>
      <c r="AD405" s="432"/>
      <c r="AE405" s="432"/>
      <c r="AF405" s="432"/>
      <c r="AG405" s="432"/>
      <c r="AH405" s="432"/>
      <c r="AI405" s="432"/>
      <c r="AJ405" s="432"/>
      <c r="AK405" s="432"/>
      <c r="AL405" s="432"/>
      <c r="AM405" s="432"/>
      <c r="AN405" s="432"/>
      <c r="AO405" s="432"/>
      <c r="AP405" s="432"/>
      <c r="AQ405" s="432"/>
      <c r="AR405" s="432"/>
      <c r="AS405" s="432"/>
      <c r="AT405" s="432"/>
      <c r="AU405" s="432"/>
      <c r="AV405" s="432"/>
      <c r="AW405" s="432"/>
      <c r="AX405" s="432"/>
      <c r="AY405" s="432"/>
      <c r="AZ405" s="432"/>
      <c r="BA405" s="432"/>
    </row>
    <row r="406" spans="1:53">
      <c r="A406" s="432"/>
      <c r="B406" s="432"/>
      <c r="C406" s="432"/>
      <c r="D406" s="432"/>
      <c r="E406" s="432"/>
      <c r="F406" s="432"/>
      <c r="G406" s="432"/>
      <c r="H406" s="432"/>
      <c r="I406" s="432"/>
      <c r="J406" s="432"/>
      <c r="K406" s="432"/>
      <c r="L406" s="432"/>
      <c r="M406" s="432"/>
      <c r="N406" s="432"/>
      <c r="O406" s="432"/>
      <c r="P406" s="432"/>
      <c r="Q406" s="432"/>
      <c r="R406" s="432"/>
      <c r="S406" s="432"/>
      <c r="T406" s="432"/>
      <c r="U406" s="432"/>
      <c r="V406" s="432"/>
      <c r="W406" s="432"/>
      <c r="X406" s="432"/>
      <c r="Y406" s="432"/>
      <c r="Z406" s="432"/>
      <c r="AA406" s="432"/>
      <c r="AB406" s="432"/>
      <c r="AC406" s="432"/>
      <c r="AD406" s="432"/>
      <c r="AE406" s="432"/>
      <c r="AF406" s="432"/>
      <c r="AG406" s="432"/>
      <c r="AH406" s="432"/>
      <c r="AI406" s="432"/>
      <c r="AJ406" s="432"/>
      <c r="AK406" s="432"/>
      <c r="AL406" s="432"/>
      <c r="AM406" s="432"/>
      <c r="AN406" s="432"/>
      <c r="AO406" s="432"/>
      <c r="AP406" s="432"/>
      <c r="AQ406" s="432"/>
      <c r="AR406" s="432"/>
      <c r="AS406" s="432"/>
      <c r="AT406" s="432"/>
      <c r="AU406" s="432"/>
      <c r="AV406" s="432"/>
      <c r="AW406" s="432"/>
      <c r="AX406" s="432"/>
      <c r="AY406" s="432"/>
      <c r="AZ406" s="432"/>
      <c r="BA406" s="432"/>
    </row>
    <row r="407" spans="1:53">
      <c r="A407" s="432"/>
      <c r="B407" s="432"/>
      <c r="C407" s="432"/>
      <c r="D407" s="432"/>
      <c r="E407" s="432"/>
      <c r="F407" s="432"/>
      <c r="G407" s="432"/>
      <c r="H407" s="432"/>
      <c r="I407" s="432"/>
      <c r="J407" s="432"/>
      <c r="K407" s="432"/>
      <c r="L407" s="432"/>
      <c r="M407" s="432"/>
      <c r="N407" s="432"/>
      <c r="O407" s="432"/>
      <c r="P407" s="432"/>
      <c r="Q407" s="432"/>
      <c r="R407" s="432"/>
      <c r="S407" s="432"/>
      <c r="T407" s="432"/>
      <c r="U407" s="432"/>
      <c r="V407" s="432"/>
      <c r="W407" s="432"/>
      <c r="X407" s="432"/>
      <c r="Y407" s="432"/>
      <c r="Z407" s="432"/>
      <c r="AA407" s="432"/>
      <c r="AB407" s="432"/>
      <c r="AC407" s="432"/>
      <c r="AD407" s="432"/>
      <c r="AE407" s="432"/>
      <c r="AF407" s="432"/>
      <c r="AG407" s="432"/>
      <c r="AH407" s="432"/>
      <c r="AI407" s="432"/>
      <c r="AJ407" s="432"/>
      <c r="AK407" s="432"/>
      <c r="AL407" s="432"/>
      <c r="AM407" s="432"/>
      <c r="AN407" s="432"/>
      <c r="AO407" s="432"/>
      <c r="AP407" s="432"/>
      <c r="AQ407" s="432"/>
      <c r="AR407" s="432"/>
      <c r="AS407" s="432"/>
      <c r="AT407" s="432"/>
      <c r="AU407" s="432"/>
      <c r="AV407" s="432"/>
      <c r="AW407" s="432"/>
      <c r="AX407" s="432"/>
      <c r="AY407" s="432"/>
      <c r="AZ407" s="432"/>
      <c r="BA407" s="432"/>
    </row>
    <row r="408" spans="1:53">
      <c r="A408" s="432"/>
      <c r="B408" s="432"/>
      <c r="C408" s="432"/>
      <c r="D408" s="432"/>
      <c r="E408" s="432"/>
      <c r="F408" s="432"/>
      <c r="G408" s="432"/>
      <c r="H408" s="432"/>
      <c r="I408" s="432"/>
      <c r="J408" s="432"/>
      <c r="K408" s="432"/>
      <c r="L408" s="432"/>
      <c r="M408" s="432"/>
      <c r="N408" s="432"/>
      <c r="O408" s="432"/>
      <c r="P408" s="432"/>
      <c r="Q408" s="432"/>
      <c r="R408" s="432"/>
      <c r="S408" s="432"/>
      <c r="T408" s="432"/>
      <c r="U408" s="432"/>
      <c r="V408" s="432"/>
      <c r="W408" s="432"/>
      <c r="X408" s="432"/>
      <c r="Y408" s="432"/>
      <c r="Z408" s="432"/>
      <c r="AA408" s="432"/>
      <c r="AB408" s="432"/>
      <c r="AC408" s="432"/>
      <c r="AD408" s="432"/>
      <c r="AE408" s="432"/>
      <c r="AF408" s="432"/>
      <c r="AG408" s="432"/>
      <c r="AH408" s="432"/>
      <c r="AI408" s="432"/>
      <c r="AJ408" s="432"/>
      <c r="AK408" s="432"/>
      <c r="AL408" s="432"/>
      <c r="AM408" s="432"/>
      <c r="AN408" s="432"/>
      <c r="AO408" s="432"/>
      <c r="AP408" s="432"/>
      <c r="AQ408" s="432"/>
      <c r="AR408" s="432"/>
      <c r="AS408" s="432"/>
      <c r="AT408" s="432"/>
      <c r="AU408" s="432"/>
      <c r="AV408" s="432"/>
      <c r="AW408" s="432"/>
      <c r="AX408" s="432"/>
      <c r="AY408" s="432"/>
      <c r="AZ408" s="432"/>
      <c r="BA408" s="432"/>
    </row>
    <row r="409" spans="1:53">
      <c r="A409" s="432"/>
      <c r="B409" s="432"/>
      <c r="C409" s="432"/>
      <c r="D409" s="432"/>
      <c r="E409" s="432"/>
      <c r="F409" s="432"/>
      <c r="G409" s="432"/>
      <c r="H409" s="432"/>
      <c r="I409" s="432"/>
      <c r="J409" s="432"/>
      <c r="K409" s="432"/>
      <c r="L409" s="432"/>
      <c r="M409" s="432"/>
      <c r="N409" s="432"/>
      <c r="O409" s="432"/>
      <c r="P409" s="432"/>
      <c r="Q409" s="432"/>
      <c r="R409" s="432"/>
      <c r="S409" s="432"/>
      <c r="T409" s="432"/>
      <c r="U409" s="432"/>
      <c r="V409" s="432"/>
      <c r="W409" s="432"/>
      <c r="X409" s="432"/>
      <c r="Y409" s="432"/>
      <c r="Z409" s="432"/>
      <c r="AA409" s="432"/>
      <c r="AB409" s="432"/>
      <c r="AC409" s="432"/>
      <c r="AD409" s="432"/>
      <c r="AE409" s="432"/>
      <c r="AF409" s="432"/>
      <c r="AG409" s="432"/>
      <c r="AH409" s="432"/>
      <c r="AI409" s="432"/>
      <c r="AJ409" s="432"/>
      <c r="AK409" s="432"/>
      <c r="AL409" s="432"/>
      <c r="AM409" s="432"/>
      <c r="AN409" s="432"/>
      <c r="AO409" s="432"/>
      <c r="AP409" s="432"/>
      <c r="AQ409" s="432"/>
      <c r="AR409" s="432"/>
      <c r="AS409" s="432"/>
      <c r="AT409" s="432"/>
      <c r="AU409" s="432"/>
      <c r="AV409" s="432"/>
      <c r="AW409" s="432"/>
      <c r="AX409" s="432"/>
      <c r="AY409" s="432"/>
      <c r="AZ409" s="432"/>
      <c r="BA409" s="432"/>
    </row>
    <row r="410" spans="1:53">
      <c r="A410" s="432"/>
      <c r="B410" s="432"/>
      <c r="C410" s="432"/>
      <c r="D410" s="432"/>
      <c r="E410" s="432"/>
      <c r="F410" s="432"/>
      <c r="G410" s="432"/>
      <c r="H410" s="432"/>
      <c r="I410" s="432"/>
      <c r="J410" s="432"/>
      <c r="K410" s="432"/>
      <c r="L410" s="432"/>
      <c r="M410" s="432"/>
      <c r="N410" s="432"/>
      <c r="O410" s="432"/>
      <c r="P410" s="432"/>
      <c r="Q410" s="432"/>
      <c r="R410" s="432"/>
      <c r="S410" s="432"/>
      <c r="T410" s="432"/>
      <c r="U410" s="432"/>
      <c r="V410" s="432"/>
      <c r="W410" s="432"/>
      <c r="X410" s="432"/>
      <c r="Y410" s="432"/>
      <c r="Z410" s="432"/>
      <c r="AA410" s="432"/>
      <c r="AB410" s="432"/>
      <c r="AC410" s="432"/>
      <c r="AD410" s="432"/>
      <c r="AE410" s="432"/>
      <c r="AF410" s="432"/>
      <c r="AG410" s="432"/>
      <c r="AH410" s="432"/>
      <c r="AI410" s="432"/>
      <c r="AJ410" s="432"/>
      <c r="AK410" s="432"/>
      <c r="AL410" s="432"/>
      <c r="AM410" s="432"/>
      <c r="AN410" s="432"/>
      <c r="AO410" s="432"/>
      <c r="AP410" s="432"/>
      <c r="AQ410" s="432"/>
      <c r="AR410" s="432"/>
      <c r="AS410" s="432"/>
      <c r="AT410" s="432"/>
      <c r="AU410" s="432"/>
      <c r="AV410" s="432"/>
      <c r="AW410" s="432"/>
      <c r="AX410" s="432"/>
      <c r="AY410" s="432"/>
      <c r="AZ410" s="432"/>
      <c r="BA410" s="432"/>
    </row>
    <row r="411" spans="1:53">
      <c r="A411" s="432"/>
      <c r="B411" s="432"/>
      <c r="C411" s="432"/>
      <c r="D411" s="432"/>
      <c r="E411" s="432"/>
      <c r="F411" s="432"/>
      <c r="G411" s="432"/>
      <c r="H411" s="432"/>
      <c r="I411" s="432"/>
      <c r="J411" s="432"/>
      <c r="K411" s="432"/>
      <c r="L411" s="432"/>
      <c r="M411" s="432"/>
      <c r="N411" s="432"/>
      <c r="O411" s="432"/>
      <c r="P411" s="432"/>
      <c r="Q411" s="432"/>
      <c r="R411" s="432"/>
      <c r="S411" s="432"/>
      <c r="T411" s="432"/>
      <c r="U411" s="432"/>
      <c r="V411" s="432"/>
      <c r="W411" s="432"/>
      <c r="X411" s="432"/>
      <c r="Y411" s="432"/>
      <c r="Z411" s="432"/>
      <c r="AA411" s="432"/>
      <c r="AB411" s="432"/>
      <c r="AC411" s="432"/>
      <c r="AD411" s="432"/>
      <c r="AE411" s="432"/>
      <c r="AF411" s="432"/>
      <c r="AG411" s="432"/>
      <c r="AH411" s="432"/>
      <c r="AI411" s="432"/>
      <c r="AJ411" s="432"/>
      <c r="AK411" s="432"/>
      <c r="AL411" s="432"/>
      <c r="AM411" s="432"/>
      <c r="AN411" s="432"/>
      <c r="AO411" s="432"/>
      <c r="AP411" s="432"/>
      <c r="AQ411" s="432"/>
      <c r="AR411" s="432"/>
      <c r="AS411" s="432"/>
      <c r="AT411" s="432"/>
      <c r="AU411" s="432"/>
      <c r="AV411" s="432"/>
      <c r="AW411" s="432"/>
      <c r="AX411" s="432"/>
      <c r="AY411" s="432"/>
      <c r="AZ411" s="432"/>
      <c r="BA411" s="432"/>
    </row>
    <row r="412" spans="1:53">
      <c r="A412" s="432"/>
      <c r="B412" s="432"/>
      <c r="C412" s="432"/>
      <c r="D412" s="432"/>
      <c r="E412" s="432"/>
      <c r="F412" s="432"/>
      <c r="G412" s="432"/>
      <c r="H412" s="432"/>
      <c r="I412" s="432"/>
      <c r="J412" s="432"/>
      <c r="K412" s="432"/>
      <c r="L412" s="432"/>
      <c r="M412" s="432"/>
      <c r="N412" s="432"/>
      <c r="O412" s="432"/>
      <c r="P412" s="432"/>
      <c r="Q412" s="432"/>
      <c r="R412" s="432"/>
      <c r="S412" s="432"/>
      <c r="T412" s="432"/>
      <c r="U412" s="432"/>
      <c r="V412" s="432"/>
      <c r="W412" s="432"/>
      <c r="X412" s="432"/>
      <c r="Y412" s="432"/>
      <c r="Z412" s="432"/>
      <c r="AA412" s="432"/>
      <c r="AB412" s="432"/>
      <c r="AC412" s="432"/>
      <c r="AD412" s="432"/>
      <c r="AE412" s="432"/>
      <c r="AF412" s="432"/>
      <c r="AG412" s="432"/>
      <c r="AH412" s="432"/>
      <c r="AI412" s="432"/>
      <c r="AJ412" s="432"/>
      <c r="AK412" s="432"/>
      <c r="AL412" s="432"/>
      <c r="AM412" s="432"/>
      <c r="AN412" s="432"/>
      <c r="AO412" s="432"/>
      <c r="AP412" s="432"/>
      <c r="AQ412" s="432"/>
      <c r="AR412" s="432"/>
      <c r="AS412" s="432"/>
      <c r="AT412" s="432"/>
      <c r="AU412" s="432"/>
      <c r="AV412" s="432"/>
      <c r="AW412" s="432"/>
      <c r="AX412" s="432"/>
      <c r="AY412" s="432"/>
      <c r="AZ412" s="432"/>
      <c r="BA412" s="432"/>
    </row>
    <row r="413" spans="1:53">
      <c r="A413" s="432"/>
      <c r="B413" s="432"/>
      <c r="C413" s="432"/>
      <c r="D413" s="432"/>
      <c r="E413" s="432"/>
      <c r="F413" s="432"/>
      <c r="G413" s="432"/>
      <c r="H413" s="432"/>
      <c r="I413" s="432"/>
      <c r="J413" s="432"/>
      <c r="K413" s="432"/>
      <c r="L413" s="432"/>
      <c r="M413" s="432"/>
      <c r="N413" s="432"/>
      <c r="O413" s="432"/>
      <c r="P413" s="432"/>
      <c r="Q413" s="432"/>
      <c r="R413" s="432"/>
      <c r="S413" s="432"/>
      <c r="T413" s="432"/>
      <c r="U413" s="432"/>
      <c r="V413" s="432"/>
      <c r="W413" s="432"/>
      <c r="X413" s="432"/>
      <c r="Y413" s="432"/>
      <c r="Z413" s="432"/>
      <c r="AA413" s="432"/>
      <c r="AB413" s="432"/>
      <c r="AC413" s="432"/>
      <c r="AD413" s="432"/>
      <c r="AE413" s="432"/>
      <c r="AF413" s="432"/>
      <c r="AG413" s="432"/>
      <c r="AH413" s="432"/>
      <c r="AI413" s="432"/>
      <c r="AJ413" s="432"/>
      <c r="AK413" s="432"/>
      <c r="AL413" s="432"/>
      <c r="AM413" s="432"/>
      <c r="AN413" s="432"/>
      <c r="AO413" s="432"/>
      <c r="AP413" s="432"/>
      <c r="AQ413" s="432"/>
      <c r="AR413" s="432"/>
      <c r="AS413" s="432"/>
      <c r="AT413" s="432"/>
      <c r="AU413" s="432"/>
      <c r="AV413" s="432"/>
      <c r="AW413" s="432"/>
      <c r="AX413" s="432"/>
      <c r="AY413" s="432"/>
      <c r="AZ413" s="432"/>
      <c r="BA413" s="432"/>
    </row>
    <row r="414" spans="1:53">
      <c r="A414" s="432"/>
      <c r="B414" s="432"/>
      <c r="C414" s="432"/>
      <c r="D414" s="432"/>
      <c r="E414" s="432"/>
      <c r="F414" s="432"/>
      <c r="G414" s="432"/>
      <c r="H414" s="432"/>
      <c r="I414" s="432"/>
      <c r="J414" s="432"/>
      <c r="K414" s="432"/>
      <c r="L414" s="432"/>
      <c r="M414" s="432"/>
      <c r="N414" s="432"/>
      <c r="O414" s="432"/>
      <c r="P414" s="432"/>
      <c r="Q414" s="432"/>
      <c r="R414" s="432"/>
      <c r="S414" s="432"/>
      <c r="T414" s="432"/>
      <c r="U414" s="432"/>
      <c r="V414" s="432"/>
      <c r="W414" s="432"/>
      <c r="X414" s="432"/>
      <c r="Y414" s="432"/>
      <c r="Z414" s="432"/>
      <c r="AA414" s="432"/>
      <c r="AB414" s="432"/>
      <c r="AC414" s="432"/>
      <c r="AD414" s="432"/>
      <c r="AE414" s="432"/>
      <c r="AF414" s="432"/>
      <c r="AG414" s="432"/>
      <c r="AH414" s="432"/>
      <c r="AI414" s="432"/>
      <c r="AJ414" s="432"/>
      <c r="AK414" s="432"/>
      <c r="AL414" s="432"/>
      <c r="AM414" s="432"/>
      <c r="AN414" s="432"/>
      <c r="AO414" s="432"/>
      <c r="AP414" s="432"/>
      <c r="AQ414" s="432"/>
      <c r="AR414" s="432"/>
      <c r="AS414" s="432"/>
      <c r="AT414" s="432"/>
      <c r="AU414" s="432"/>
      <c r="AV414" s="432"/>
      <c r="AW414" s="432"/>
      <c r="AX414" s="432"/>
      <c r="AY414" s="432"/>
      <c r="AZ414" s="432"/>
      <c r="BA414" s="432"/>
    </row>
    <row r="415" spans="1:53">
      <c r="A415" s="432"/>
      <c r="B415" s="432"/>
      <c r="C415" s="432"/>
      <c r="D415" s="432"/>
      <c r="E415" s="432"/>
      <c r="F415" s="432"/>
      <c r="G415" s="432"/>
      <c r="H415" s="432"/>
      <c r="I415" s="432"/>
      <c r="J415" s="432"/>
      <c r="K415" s="432"/>
      <c r="L415" s="432"/>
      <c r="M415" s="432"/>
      <c r="N415" s="432"/>
      <c r="O415" s="432"/>
      <c r="P415" s="432"/>
      <c r="Q415" s="432"/>
      <c r="R415" s="432"/>
      <c r="S415" s="432"/>
      <c r="T415" s="432"/>
      <c r="U415" s="432"/>
      <c r="V415" s="432"/>
      <c r="W415" s="432"/>
      <c r="X415" s="432"/>
      <c r="Y415" s="432"/>
      <c r="Z415" s="432"/>
      <c r="AA415" s="432"/>
      <c r="AB415" s="432"/>
      <c r="AC415" s="432"/>
      <c r="AD415" s="432"/>
      <c r="AE415" s="432"/>
      <c r="AF415" s="432"/>
      <c r="AG415" s="432"/>
      <c r="AH415" s="432"/>
      <c r="AI415" s="432"/>
      <c r="AJ415" s="432"/>
      <c r="AK415" s="432"/>
      <c r="AL415" s="432"/>
      <c r="AM415" s="432"/>
      <c r="AN415" s="432"/>
      <c r="AO415" s="432"/>
      <c r="AP415" s="432"/>
      <c r="AQ415" s="432"/>
      <c r="AR415" s="432"/>
      <c r="AS415" s="432"/>
      <c r="AT415" s="432"/>
      <c r="AU415" s="432"/>
      <c r="AV415" s="432"/>
      <c r="AW415" s="432"/>
      <c r="AX415" s="432"/>
      <c r="AY415" s="432"/>
      <c r="AZ415" s="432"/>
      <c r="BA415" s="432"/>
    </row>
    <row r="416" spans="1:53">
      <c r="A416" s="432"/>
      <c r="B416" s="432"/>
      <c r="C416" s="432"/>
      <c r="D416" s="432"/>
      <c r="E416" s="432"/>
      <c r="F416" s="432"/>
      <c r="G416" s="432"/>
      <c r="H416" s="432"/>
      <c r="I416" s="432"/>
      <c r="J416" s="432"/>
      <c r="K416" s="432"/>
      <c r="L416" s="432"/>
      <c r="M416" s="432"/>
      <c r="N416" s="432"/>
      <c r="O416" s="432"/>
      <c r="P416" s="432"/>
      <c r="Q416" s="432"/>
      <c r="R416" s="432"/>
      <c r="S416" s="432"/>
      <c r="T416" s="432"/>
      <c r="U416" s="432"/>
      <c r="V416" s="432"/>
      <c r="W416" s="432"/>
      <c r="X416" s="432"/>
      <c r="Y416" s="432"/>
      <c r="Z416" s="432"/>
      <c r="AA416" s="432"/>
      <c r="AB416" s="432"/>
      <c r="AC416" s="432"/>
      <c r="AD416" s="432"/>
      <c r="AE416" s="432"/>
      <c r="AF416" s="432"/>
      <c r="AG416" s="432"/>
      <c r="AH416" s="432"/>
      <c r="AI416" s="432"/>
      <c r="AJ416" s="432"/>
      <c r="AK416" s="432"/>
      <c r="AL416" s="432"/>
      <c r="AM416" s="432"/>
      <c r="AN416" s="432"/>
      <c r="AO416" s="432"/>
      <c r="AP416" s="432"/>
      <c r="AQ416" s="432"/>
      <c r="AR416" s="432"/>
      <c r="AS416" s="432"/>
      <c r="AT416" s="432"/>
      <c r="AU416" s="432"/>
      <c r="AV416" s="432"/>
      <c r="AW416" s="432"/>
      <c r="AX416" s="432"/>
      <c r="AY416" s="432"/>
      <c r="AZ416" s="432"/>
      <c r="BA416" s="432"/>
    </row>
    <row r="417" spans="1:53">
      <c r="A417" s="432"/>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c r="AA417" s="432"/>
      <c r="AB417" s="432"/>
      <c r="AC417" s="432"/>
      <c r="AD417" s="432"/>
      <c r="AE417" s="432"/>
      <c r="AF417" s="432"/>
      <c r="AG417" s="432"/>
      <c r="AH417" s="432"/>
      <c r="AI417" s="432"/>
      <c r="AJ417" s="432"/>
      <c r="AK417" s="432"/>
      <c r="AL417" s="432"/>
      <c r="AM417" s="432"/>
      <c r="AN417" s="432"/>
      <c r="AO417" s="432"/>
      <c r="AP417" s="432"/>
      <c r="AQ417" s="432"/>
      <c r="AR417" s="432"/>
      <c r="AS417" s="432"/>
      <c r="AT417" s="432"/>
      <c r="AU417" s="432"/>
      <c r="AV417" s="432"/>
      <c r="AW417" s="432"/>
      <c r="AX417" s="432"/>
      <c r="AY417" s="432"/>
      <c r="AZ417" s="432"/>
      <c r="BA417" s="432"/>
    </row>
    <row r="418" spans="1:53">
      <c r="A418" s="432"/>
      <c r="B418" s="432"/>
      <c r="C418" s="432"/>
      <c r="D418" s="432"/>
      <c r="E418" s="432"/>
      <c r="F418" s="432"/>
      <c r="G418" s="432"/>
      <c r="H418" s="432"/>
      <c r="I418" s="432"/>
      <c r="J418" s="432"/>
      <c r="K418" s="432"/>
      <c r="L418" s="432"/>
      <c r="M418" s="432"/>
      <c r="N418" s="432"/>
      <c r="O418" s="432"/>
      <c r="P418" s="432"/>
      <c r="Q418" s="432"/>
      <c r="R418" s="432"/>
      <c r="S418" s="432"/>
      <c r="T418" s="432"/>
      <c r="U418" s="432"/>
      <c r="V418" s="432"/>
      <c r="W418" s="432"/>
      <c r="X418" s="432"/>
      <c r="Y418" s="432"/>
      <c r="Z418" s="432"/>
      <c r="AA418" s="432"/>
      <c r="AB418" s="432"/>
      <c r="AC418" s="432"/>
      <c r="AD418" s="432"/>
      <c r="AE418" s="432"/>
      <c r="AF418" s="432"/>
      <c r="AG418" s="432"/>
      <c r="AH418" s="432"/>
      <c r="AI418" s="432"/>
      <c r="AJ418" s="432"/>
      <c r="AK418" s="432"/>
      <c r="AL418" s="432"/>
      <c r="AM418" s="432"/>
      <c r="AN418" s="432"/>
      <c r="AO418" s="432"/>
      <c r="AP418" s="432"/>
      <c r="AQ418" s="432"/>
      <c r="AR418" s="432"/>
      <c r="AS418" s="432"/>
      <c r="AT418" s="432"/>
      <c r="AU418" s="432"/>
      <c r="AV418" s="432"/>
      <c r="AW418" s="432"/>
      <c r="AX418" s="432"/>
      <c r="AY418" s="432"/>
      <c r="AZ418" s="432"/>
      <c r="BA418" s="432"/>
    </row>
    <row r="419" spans="1:53">
      <c r="A419" s="432"/>
      <c r="B419" s="432"/>
      <c r="C419" s="432"/>
      <c r="D419" s="432"/>
      <c r="E419" s="432"/>
      <c r="F419" s="432"/>
      <c r="G419" s="432"/>
      <c r="H419" s="432"/>
      <c r="I419" s="432"/>
      <c r="J419" s="432"/>
      <c r="K419" s="432"/>
      <c r="L419" s="432"/>
      <c r="M419" s="432"/>
      <c r="N419" s="432"/>
      <c r="O419" s="432"/>
      <c r="P419" s="432"/>
      <c r="Q419" s="432"/>
      <c r="R419" s="432"/>
      <c r="S419" s="432"/>
      <c r="T419" s="432"/>
      <c r="U419" s="432"/>
      <c r="V419" s="432"/>
      <c r="W419" s="432"/>
      <c r="X419" s="432"/>
      <c r="Y419" s="432"/>
      <c r="Z419" s="432"/>
      <c r="AA419" s="432"/>
      <c r="AB419" s="432"/>
      <c r="AC419" s="432"/>
      <c r="AD419" s="432"/>
      <c r="AE419" s="432"/>
      <c r="AF419" s="432"/>
      <c r="AG419" s="432"/>
      <c r="AH419" s="432"/>
      <c r="AI419" s="432"/>
      <c r="AJ419" s="432"/>
      <c r="AK419" s="432"/>
      <c r="AL419" s="432"/>
      <c r="AM419" s="432"/>
      <c r="AN419" s="432"/>
      <c r="AO419" s="432"/>
      <c r="AP419" s="432"/>
      <c r="AQ419" s="432"/>
      <c r="AR419" s="432"/>
      <c r="AS419" s="432"/>
      <c r="AT419" s="432"/>
      <c r="AU419" s="432"/>
      <c r="AV419" s="432"/>
      <c r="AW419" s="432"/>
      <c r="AX419" s="432"/>
      <c r="AY419" s="432"/>
      <c r="AZ419" s="432"/>
      <c r="BA419" s="432"/>
    </row>
    <row r="420" spans="1:53">
      <c r="A420" s="432"/>
      <c r="B420" s="432"/>
      <c r="C420" s="432"/>
      <c r="D420" s="432"/>
      <c r="E420" s="432"/>
      <c r="F420" s="432"/>
      <c r="G420" s="432"/>
      <c r="H420" s="432"/>
      <c r="I420" s="432"/>
      <c r="J420" s="432"/>
      <c r="K420" s="432"/>
      <c r="L420" s="432"/>
      <c r="M420" s="432"/>
      <c r="N420" s="432"/>
      <c r="O420" s="432"/>
      <c r="P420" s="432"/>
      <c r="Q420" s="432"/>
      <c r="R420" s="432"/>
      <c r="S420" s="432"/>
      <c r="T420" s="432"/>
      <c r="U420" s="432"/>
      <c r="V420" s="432"/>
      <c r="W420" s="432"/>
      <c r="X420" s="432"/>
      <c r="Y420" s="432"/>
      <c r="Z420" s="432"/>
      <c r="AA420" s="432"/>
      <c r="AB420" s="432"/>
      <c r="AC420" s="432"/>
      <c r="AD420" s="432"/>
      <c r="AE420" s="432"/>
      <c r="AF420" s="432"/>
      <c r="AG420" s="432"/>
      <c r="AH420" s="432"/>
      <c r="AI420" s="432"/>
      <c r="AJ420" s="432"/>
      <c r="AK420" s="432"/>
      <c r="AL420" s="432"/>
      <c r="AM420" s="432"/>
      <c r="AN420" s="432"/>
      <c r="AO420" s="432"/>
      <c r="AP420" s="432"/>
      <c r="AQ420" s="432"/>
      <c r="AR420" s="432"/>
      <c r="AS420" s="432"/>
      <c r="AT420" s="432"/>
      <c r="AU420" s="432"/>
      <c r="AV420" s="432"/>
      <c r="AW420" s="432"/>
      <c r="AX420" s="432"/>
      <c r="AY420" s="432"/>
      <c r="AZ420" s="432"/>
      <c r="BA420" s="432"/>
    </row>
    <row r="421" spans="1:53">
      <c r="A421" s="432"/>
      <c r="B421" s="432"/>
      <c r="C421" s="432"/>
      <c r="D421" s="432"/>
      <c r="E421" s="432"/>
      <c r="F421" s="432"/>
      <c r="G421" s="432"/>
      <c r="H421" s="432"/>
      <c r="I421" s="432"/>
      <c r="J421" s="432"/>
      <c r="K421" s="432"/>
      <c r="L421" s="432"/>
      <c r="M421" s="432"/>
      <c r="N421" s="432"/>
      <c r="O421" s="432"/>
      <c r="P421" s="432"/>
      <c r="Q421" s="432"/>
      <c r="R421" s="432"/>
      <c r="S421" s="432"/>
      <c r="T421" s="432"/>
      <c r="U421" s="432"/>
      <c r="V421" s="432"/>
      <c r="W421" s="432"/>
      <c r="X421" s="432"/>
      <c r="Y421" s="432"/>
      <c r="Z421" s="432"/>
      <c r="AA421" s="432"/>
      <c r="AB421" s="432"/>
      <c r="AC421" s="432"/>
      <c r="AD421" s="432"/>
      <c r="AE421" s="432"/>
      <c r="AF421" s="432"/>
      <c r="AG421" s="432"/>
      <c r="AH421" s="432"/>
      <c r="AI421" s="432"/>
      <c r="AJ421" s="432"/>
      <c r="AK421" s="432"/>
      <c r="AL421" s="432"/>
      <c r="AM421" s="432"/>
      <c r="AN421" s="432"/>
      <c r="AO421" s="432"/>
      <c r="AP421" s="432"/>
      <c r="AQ421" s="432"/>
      <c r="AR421" s="432"/>
      <c r="AS421" s="432"/>
      <c r="AT421" s="432"/>
      <c r="AU421" s="432"/>
      <c r="AV421" s="432"/>
      <c r="AW421" s="432"/>
      <c r="AX421" s="432"/>
      <c r="AY421" s="432"/>
      <c r="AZ421" s="432"/>
      <c r="BA421" s="432"/>
    </row>
    <row r="422" spans="1:53">
      <c r="A422" s="432"/>
      <c r="B422" s="432"/>
      <c r="C422" s="432"/>
      <c r="D422" s="432"/>
      <c r="E422" s="432"/>
      <c r="F422" s="432"/>
      <c r="G422" s="432"/>
      <c r="H422" s="432"/>
      <c r="I422" s="432"/>
      <c r="J422" s="432"/>
      <c r="K422" s="432"/>
      <c r="L422" s="432"/>
      <c r="M422" s="432"/>
      <c r="N422" s="432"/>
      <c r="O422" s="432"/>
      <c r="P422" s="432"/>
      <c r="Q422" s="432"/>
      <c r="R422" s="432"/>
      <c r="S422" s="432"/>
      <c r="T422" s="432"/>
      <c r="U422" s="432"/>
      <c r="V422" s="432"/>
      <c r="W422" s="432"/>
      <c r="X422" s="432"/>
      <c r="Y422" s="432"/>
      <c r="Z422" s="432"/>
      <c r="AA422" s="432"/>
      <c r="AB422" s="432"/>
      <c r="AC422" s="432"/>
      <c r="AD422" s="432"/>
      <c r="AE422" s="432"/>
      <c r="AF422" s="432"/>
      <c r="AG422" s="432"/>
      <c r="AH422" s="432"/>
      <c r="AI422" s="432"/>
      <c r="AJ422" s="432"/>
      <c r="AK422" s="432"/>
      <c r="AL422" s="432"/>
      <c r="AM422" s="432"/>
      <c r="AN422" s="432"/>
      <c r="AO422" s="432"/>
      <c r="AP422" s="432"/>
      <c r="AQ422" s="432"/>
      <c r="AR422" s="432"/>
      <c r="AS422" s="432"/>
      <c r="AT422" s="432"/>
      <c r="AU422" s="432"/>
      <c r="AV422" s="432"/>
      <c r="AW422" s="432"/>
      <c r="AX422" s="432"/>
      <c r="AY422" s="432"/>
      <c r="AZ422" s="432"/>
      <c r="BA422" s="432"/>
    </row>
    <row r="423" spans="1:53">
      <c r="A423" s="432"/>
      <c r="B423" s="432"/>
      <c r="C423" s="432"/>
      <c r="D423" s="432"/>
      <c r="E423" s="432"/>
      <c r="F423" s="432"/>
      <c r="G423" s="432"/>
      <c r="H423" s="432"/>
      <c r="I423" s="432"/>
      <c r="J423" s="432"/>
      <c r="K423" s="432"/>
      <c r="L423" s="432"/>
      <c r="M423" s="432"/>
      <c r="N423" s="432"/>
      <c r="O423" s="432"/>
      <c r="P423" s="432"/>
      <c r="Q423" s="432"/>
      <c r="R423" s="432"/>
      <c r="S423" s="432"/>
      <c r="T423" s="432"/>
      <c r="U423" s="432"/>
      <c r="V423" s="432"/>
      <c r="W423" s="432"/>
      <c r="X423" s="432"/>
      <c r="Y423" s="432"/>
      <c r="Z423" s="432"/>
      <c r="AA423" s="432"/>
      <c r="AB423" s="432"/>
      <c r="AC423" s="432"/>
      <c r="AD423" s="432"/>
      <c r="AE423" s="432"/>
      <c r="AF423" s="432"/>
      <c r="AG423" s="432"/>
      <c r="AH423" s="432"/>
      <c r="AI423" s="432"/>
      <c r="AJ423" s="432"/>
      <c r="AK423" s="432"/>
      <c r="AL423" s="432"/>
      <c r="AM423" s="432"/>
      <c r="AN423" s="432"/>
      <c r="AO423" s="432"/>
      <c r="AP423" s="432"/>
      <c r="AQ423" s="432"/>
      <c r="AR423" s="432"/>
      <c r="AS423" s="432"/>
      <c r="AT423" s="432"/>
      <c r="AU423" s="432"/>
      <c r="AV423" s="432"/>
      <c r="AW423" s="432"/>
      <c r="AX423" s="432"/>
      <c r="AY423" s="432"/>
      <c r="AZ423" s="432"/>
      <c r="BA423" s="432"/>
    </row>
    <row r="424" spans="1:53">
      <c r="A424" s="432"/>
      <c r="B424" s="432"/>
      <c r="C424" s="432"/>
      <c r="D424" s="432"/>
      <c r="E424" s="432"/>
      <c r="F424" s="432"/>
      <c r="G424" s="432"/>
      <c r="H424" s="432"/>
      <c r="I424" s="432"/>
      <c r="J424" s="432"/>
      <c r="K424" s="432"/>
      <c r="L424" s="432"/>
      <c r="M424" s="432"/>
      <c r="N424" s="432"/>
      <c r="O424" s="432"/>
      <c r="P424" s="432"/>
      <c r="Q424" s="432"/>
      <c r="R424" s="432"/>
      <c r="S424" s="432"/>
      <c r="T424" s="432"/>
      <c r="U424" s="432"/>
      <c r="V424" s="432"/>
      <c r="W424" s="432"/>
      <c r="X424" s="432"/>
      <c r="Y424" s="432"/>
      <c r="Z424" s="432"/>
      <c r="AA424" s="432"/>
      <c r="AB424" s="432"/>
      <c r="AC424" s="432"/>
      <c r="AD424" s="432"/>
      <c r="AE424" s="432"/>
      <c r="AF424" s="432"/>
      <c r="AG424" s="432"/>
      <c r="AH424" s="432"/>
      <c r="AI424" s="432"/>
      <c r="AJ424" s="432"/>
      <c r="AK424" s="432"/>
      <c r="AL424" s="432"/>
      <c r="AM424" s="432"/>
      <c r="AN424" s="432"/>
      <c r="AO424" s="432"/>
      <c r="AP424" s="432"/>
      <c r="AQ424" s="432"/>
      <c r="AR424" s="432"/>
      <c r="AS424" s="432"/>
      <c r="AT424" s="432"/>
      <c r="AU424" s="432"/>
      <c r="AV424" s="432"/>
      <c r="AW424" s="432"/>
      <c r="AX424" s="432"/>
      <c r="AY424" s="432"/>
      <c r="AZ424" s="432"/>
      <c r="BA424" s="432"/>
    </row>
    <row r="425" spans="1:53">
      <c r="A425" s="432"/>
      <c r="B425" s="432"/>
      <c r="C425" s="432"/>
      <c r="D425" s="432"/>
      <c r="E425" s="432"/>
      <c r="F425" s="432"/>
      <c r="G425" s="432"/>
      <c r="H425" s="432"/>
      <c r="I425" s="432"/>
      <c r="J425" s="432"/>
      <c r="K425" s="432"/>
      <c r="L425" s="432"/>
      <c r="M425" s="432"/>
      <c r="N425" s="432"/>
      <c r="O425" s="432"/>
      <c r="P425" s="432"/>
      <c r="Q425" s="432"/>
      <c r="R425" s="432"/>
      <c r="S425" s="432"/>
      <c r="T425" s="432"/>
      <c r="U425" s="432"/>
      <c r="V425" s="432"/>
      <c r="W425" s="432"/>
      <c r="X425" s="432"/>
      <c r="Y425" s="432"/>
      <c r="Z425" s="432"/>
      <c r="AA425" s="432"/>
      <c r="AB425" s="432"/>
      <c r="AC425" s="432"/>
      <c r="AD425" s="432"/>
      <c r="AE425" s="432"/>
      <c r="AF425" s="432"/>
      <c r="AG425" s="432"/>
      <c r="AH425" s="432"/>
      <c r="AI425" s="432"/>
      <c r="AJ425" s="432"/>
      <c r="AK425" s="432"/>
      <c r="AL425" s="432"/>
      <c r="AM425" s="432"/>
      <c r="AN425" s="432"/>
      <c r="AO425" s="432"/>
      <c r="AP425" s="432"/>
      <c r="AQ425" s="432"/>
      <c r="AR425" s="432"/>
      <c r="AS425" s="432"/>
      <c r="AT425" s="432"/>
      <c r="AU425" s="432"/>
      <c r="AV425" s="432"/>
      <c r="AW425" s="432"/>
      <c r="AX425" s="432"/>
      <c r="AY425" s="432"/>
      <c r="AZ425" s="432"/>
      <c r="BA425" s="432"/>
    </row>
    <row r="426" spans="1:53">
      <c r="A426" s="432"/>
      <c r="B426" s="432"/>
      <c r="C426" s="432"/>
      <c r="D426" s="432"/>
      <c r="E426" s="432"/>
      <c r="F426" s="432"/>
      <c r="G426" s="432"/>
      <c r="H426" s="432"/>
      <c r="I426" s="432"/>
      <c r="J426" s="432"/>
      <c r="K426" s="432"/>
      <c r="L426" s="432"/>
      <c r="M426" s="432"/>
      <c r="N426" s="432"/>
      <c r="O426" s="432"/>
      <c r="P426" s="432"/>
      <c r="Q426" s="432"/>
      <c r="R426" s="432"/>
      <c r="S426" s="432"/>
      <c r="T426" s="432"/>
      <c r="U426" s="432"/>
      <c r="V426" s="432"/>
      <c r="W426" s="432"/>
      <c r="X426" s="432"/>
      <c r="Y426" s="432"/>
      <c r="Z426" s="432"/>
      <c r="AA426" s="432"/>
      <c r="AB426" s="432"/>
      <c r="AC426" s="432"/>
      <c r="AD426" s="432"/>
      <c r="AE426" s="432"/>
      <c r="AF426" s="432"/>
      <c r="AG426" s="432"/>
      <c r="AH426" s="432"/>
      <c r="AI426" s="432"/>
      <c r="AJ426" s="432"/>
      <c r="AK426" s="432"/>
      <c r="AL426" s="432"/>
      <c r="AM426" s="432"/>
      <c r="AN426" s="432"/>
      <c r="AO426" s="432"/>
      <c r="AP426" s="432"/>
      <c r="AQ426" s="432"/>
      <c r="AR426" s="432"/>
      <c r="AS426" s="432"/>
      <c r="AT426" s="432"/>
      <c r="AU426" s="432"/>
      <c r="AV426" s="432"/>
      <c r="AW426" s="432"/>
      <c r="AX426" s="432"/>
      <c r="AY426" s="432"/>
      <c r="AZ426" s="432"/>
      <c r="BA426" s="432"/>
    </row>
    <row r="427" spans="1:53">
      <c r="A427" s="432"/>
      <c r="B427" s="432"/>
      <c r="C427" s="432"/>
      <c r="D427" s="432"/>
      <c r="E427" s="432"/>
      <c r="F427" s="432"/>
      <c r="G427" s="432"/>
      <c r="H427" s="432"/>
      <c r="I427" s="432"/>
      <c r="J427" s="432"/>
      <c r="K427" s="432"/>
      <c r="L427" s="432"/>
      <c r="M427" s="432"/>
      <c r="N427" s="432"/>
      <c r="O427" s="432"/>
      <c r="P427" s="432"/>
      <c r="Q427" s="432"/>
      <c r="R427" s="432"/>
      <c r="S427" s="432"/>
      <c r="T427" s="432"/>
      <c r="U427" s="432"/>
      <c r="V427" s="432"/>
      <c r="W427" s="432"/>
      <c r="X427" s="432"/>
      <c r="Y427" s="432"/>
      <c r="Z427" s="432"/>
      <c r="AA427" s="432"/>
      <c r="AB427" s="432"/>
      <c r="AC427" s="432"/>
      <c r="AD427" s="432"/>
      <c r="AE427" s="432"/>
      <c r="AF427" s="432"/>
      <c r="AG427" s="432"/>
      <c r="AH427" s="432"/>
      <c r="AI427" s="432"/>
      <c r="AJ427" s="432"/>
      <c r="AK427" s="432"/>
      <c r="AL427" s="432"/>
      <c r="AM427" s="432"/>
      <c r="AN427" s="432"/>
      <c r="AO427" s="432"/>
      <c r="AP427" s="432"/>
      <c r="AQ427" s="432"/>
      <c r="AR427" s="432"/>
      <c r="AS427" s="432"/>
      <c r="AT427" s="432"/>
      <c r="AU427" s="432"/>
      <c r="AV427" s="432"/>
      <c r="AW427" s="432"/>
      <c r="AX427" s="432"/>
      <c r="AY427" s="432"/>
      <c r="AZ427" s="432"/>
      <c r="BA427" s="432"/>
    </row>
    <row r="428" spans="1:53">
      <c r="A428" s="432"/>
      <c r="B428" s="432"/>
      <c r="C428" s="432"/>
      <c r="D428" s="432"/>
      <c r="E428" s="432"/>
      <c r="F428" s="432"/>
      <c r="G428" s="432"/>
      <c r="H428" s="432"/>
      <c r="I428" s="432"/>
      <c r="J428" s="432"/>
      <c r="K428" s="432"/>
      <c r="L428" s="432"/>
      <c r="M428" s="432"/>
      <c r="N428" s="432"/>
      <c r="O428" s="432"/>
      <c r="P428" s="432"/>
      <c r="Q428" s="432"/>
      <c r="R428" s="432"/>
      <c r="S428" s="432"/>
      <c r="T428" s="432"/>
      <c r="U428" s="432"/>
      <c r="V428" s="432"/>
      <c r="W428" s="432"/>
      <c r="X428" s="432"/>
      <c r="Y428" s="432"/>
      <c r="Z428" s="432"/>
      <c r="AA428" s="432"/>
      <c r="AB428" s="432"/>
      <c r="AC428" s="432"/>
      <c r="AD428" s="432"/>
      <c r="AE428" s="432"/>
      <c r="AF428" s="432"/>
      <c r="AG428" s="432"/>
      <c r="AH428" s="432"/>
      <c r="AI428" s="432"/>
      <c r="AJ428" s="432"/>
      <c r="AK428" s="432"/>
      <c r="AL428" s="432"/>
      <c r="AM428" s="432"/>
      <c r="AN428" s="432"/>
      <c r="AO428" s="432"/>
      <c r="AP428" s="432"/>
      <c r="AQ428" s="432"/>
      <c r="AR428" s="432"/>
      <c r="AS428" s="432"/>
      <c r="AT428" s="432"/>
      <c r="AU428" s="432"/>
      <c r="AV428" s="432"/>
      <c r="AW428" s="432"/>
      <c r="AX428" s="432"/>
      <c r="AY428" s="432"/>
      <c r="AZ428" s="432"/>
      <c r="BA428" s="432"/>
    </row>
    <row r="429" spans="1:53">
      <c r="A429" s="432"/>
      <c r="B429" s="432"/>
      <c r="C429" s="432"/>
      <c r="D429" s="432"/>
      <c r="E429" s="432"/>
      <c r="F429" s="432"/>
      <c r="G429" s="432"/>
      <c r="H429" s="432"/>
      <c r="I429" s="432"/>
      <c r="J429" s="432"/>
      <c r="K429" s="432"/>
      <c r="L429" s="432"/>
      <c r="M429" s="432"/>
      <c r="N429" s="432"/>
      <c r="O429" s="432"/>
      <c r="P429" s="432"/>
      <c r="Q429" s="432"/>
      <c r="R429" s="432"/>
      <c r="S429" s="432"/>
      <c r="T429" s="432"/>
      <c r="U429" s="432"/>
      <c r="V429" s="432"/>
      <c r="W429" s="432"/>
      <c r="X429" s="432"/>
      <c r="Y429" s="432"/>
      <c r="Z429" s="432"/>
      <c r="AA429" s="432"/>
      <c r="AB429" s="432"/>
      <c r="AC429" s="432"/>
      <c r="AD429" s="432"/>
      <c r="AE429" s="432"/>
      <c r="AF429" s="432"/>
      <c r="AG429" s="432"/>
      <c r="AH429" s="432"/>
      <c r="AI429" s="432"/>
      <c r="AJ429" s="432"/>
      <c r="AK429" s="432"/>
      <c r="AL429" s="432"/>
      <c r="AM429" s="432"/>
      <c r="AN429" s="432"/>
      <c r="AO429" s="432"/>
      <c r="AP429" s="432"/>
      <c r="AQ429" s="432"/>
      <c r="AR429" s="432"/>
      <c r="AS429" s="432"/>
      <c r="AT429" s="432"/>
      <c r="AU429" s="432"/>
      <c r="AV429" s="432"/>
      <c r="AW429" s="432"/>
      <c r="AX429" s="432"/>
      <c r="AY429" s="432"/>
      <c r="AZ429" s="432"/>
      <c r="BA429" s="432"/>
    </row>
    <row r="430" spans="1:53">
      <c r="A430" s="432"/>
      <c r="B430" s="432"/>
      <c r="C430" s="432"/>
      <c r="D430" s="432"/>
      <c r="E430" s="432"/>
      <c r="F430" s="432"/>
      <c r="G430" s="432"/>
      <c r="H430" s="432"/>
      <c r="I430" s="432"/>
      <c r="J430" s="432"/>
      <c r="K430" s="432"/>
      <c r="L430" s="432"/>
      <c r="M430" s="432"/>
      <c r="N430" s="432"/>
      <c r="O430" s="432"/>
      <c r="P430" s="432"/>
      <c r="Q430" s="432"/>
      <c r="R430" s="432"/>
      <c r="S430" s="432"/>
      <c r="T430" s="432"/>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432"/>
      <c r="AY430" s="432"/>
      <c r="AZ430" s="432"/>
      <c r="BA430" s="432"/>
    </row>
    <row r="431" spans="1:53">
      <c r="A431" s="432"/>
      <c r="B431" s="432"/>
      <c r="C431" s="432"/>
      <c r="D431" s="432"/>
      <c r="E431" s="432"/>
      <c r="F431" s="432"/>
      <c r="G431" s="432"/>
      <c r="H431" s="432"/>
      <c r="I431" s="432"/>
      <c r="J431" s="432"/>
      <c r="K431" s="432"/>
      <c r="L431" s="432"/>
      <c r="M431" s="432"/>
      <c r="N431" s="432"/>
      <c r="O431" s="432"/>
      <c r="P431" s="432"/>
      <c r="Q431" s="432"/>
      <c r="R431" s="432"/>
      <c r="S431" s="432"/>
      <c r="T431" s="432"/>
      <c r="U431" s="432"/>
      <c r="V431" s="432"/>
      <c r="W431" s="432"/>
      <c r="X431" s="432"/>
      <c r="Y431" s="432"/>
      <c r="Z431" s="432"/>
      <c r="AA431" s="432"/>
      <c r="AB431" s="432"/>
      <c r="AC431" s="432"/>
      <c r="AD431" s="432"/>
      <c r="AE431" s="432"/>
      <c r="AF431" s="432"/>
      <c r="AG431" s="432"/>
      <c r="AH431" s="432"/>
      <c r="AI431" s="432"/>
      <c r="AJ431" s="432"/>
      <c r="AK431" s="432"/>
      <c r="AL431" s="432"/>
      <c r="AM431" s="432"/>
      <c r="AN431" s="432"/>
      <c r="AO431" s="432"/>
      <c r="AP431" s="432"/>
      <c r="AQ431" s="432"/>
      <c r="AR431" s="432"/>
      <c r="AS431" s="432"/>
      <c r="AT431" s="432"/>
      <c r="AU431" s="432"/>
      <c r="AV431" s="432"/>
      <c r="AW431" s="432"/>
      <c r="AX431" s="432"/>
      <c r="AY431" s="432"/>
      <c r="AZ431" s="432"/>
      <c r="BA431" s="432"/>
    </row>
    <row r="432" spans="1:53">
      <c r="A432" s="432"/>
      <c r="B432" s="432"/>
      <c r="C432" s="432"/>
      <c r="D432" s="432"/>
      <c r="E432" s="432"/>
      <c r="F432" s="432"/>
      <c r="G432" s="432"/>
      <c r="H432" s="432"/>
      <c r="I432" s="432"/>
      <c r="J432" s="432"/>
      <c r="K432" s="432"/>
      <c r="L432" s="432"/>
      <c r="M432" s="432"/>
      <c r="N432" s="432"/>
      <c r="O432" s="432"/>
      <c r="P432" s="432"/>
      <c r="Q432" s="432"/>
      <c r="R432" s="432"/>
      <c r="S432" s="432"/>
      <c r="T432" s="432"/>
      <c r="U432" s="432"/>
      <c r="V432" s="432"/>
      <c r="W432" s="432"/>
      <c r="X432" s="432"/>
      <c r="Y432" s="432"/>
      <c r="Z432" s="432"/>
      <c r="AA432" s="432"/>
      <c r="AB432" s="432"/>
      <c r="AC432" s="432"/>
      <c r="AD432" s="432"/>
      <c r="AE432" s="432"/>
      <c r="AF432" s="432"/>
      <c r="AG432" s="432"/>
      <c r="AH432" s="432"/>
      <c r="AI432" s="432"/>
      <c r="AJ432" s="432"/>
      <c r="AK432" s="432"/>
      <c r="AL432" s="432"/>
      <c r="AM432" s="432"/>
      <c r="AN432" s="432"/>
      <c r="AO432" s="432"/>
      <c r="AP432" s="432"/>
      <c r="AQ432" s="432"/>
      <c r="AR432" s="432"/>
      <c r="AS432" s="432"/>
      <c r="AT432" s="432"/>
      <c r="AU432" s="432"/>
      <c r="AV432" s="432"/>
      <c r="AW432" s="432"/>
      <c r="AX432" s="432"/>
      <c r="AY432" s="432"/>
      <c r="AZ432" s="432"/>
      <c r="BA432" s="432"/>
    </row>
    <row r="433" spans="1:53">
      <c r="A433" s="432"/>
      <c r="B433" s="432"/>
      <c r="C433" s="432"/>
      <c r="D433" s="432"/>
      <c r="E433" s="432"/>
      <c r="F433" s="432"/>
      <c r="G433" s="432"/>
      <c r="H433" s="432"/>
      <c r="I433" s="432"/>
      <c r="J433" s="432"/>
      <c r="K433" s="432"/>
      <c r="L433" s="432"/>
      <c r="M433" s="432"/>
      <c r="N433" s="432"/>
      <c r="O433" s="432"/>
      <c r="P433" s="432"/>
      <c r="Q433" s="432"/>
      <c r="R433" s="432"/>
      <c r="S433" s="432"/>
      <c r="T433" s="432"/>
      <c r="U433" s="432"/>
      <c r="V433" s="432"/>
      <c r="W433" s="432"/>
      <c r="X433" s="432"/>
      <c r="Y433" s="432"/>
      <c r="Z433" s="432"/>
      <c r="AA433" s="432"/>
      <c r="AB433" s="432"/>
      <c r="AC433" s="432"/>
      <c r="AD433" s="432"/>
      <c r="AE433" s="432"/>
      <c r="AF433" s="432"/>
      <c r="AG433" s="432"/>
      <c r="AH433" s="432"/>
      <c r="AI433" s="432"/>
      <c r="AJ433" s="432"/>
      <c r="AK433" s="432"/>
      <c r="AL433" s="432"/>
      <c r="AM433" s="432"/>
      <c r="AN433" s="432"/>
      <c r="AO433" s="432"/>
      <c r="AP433" s="432"/>
      <c r="AQ433" s="432"/>
      <c r="AR433" s="432"/>
      <c r="AS433" s="432"/>
      <c r="AT433" s="432"/>
      <c r="AU433" s="432"/>
      <c r="AV433" s="432"/>
      <c r="AW433" s="432"/>
      <c r="AX433" s="432"/>
      <c r="AY433" s="432"/>
      <c r="AZ433" s="432"/>
      <c r="BA433" s="432"/>
    </row>
    <row r="434" spans="1:53">
      <c r="A434" s="432"/>
      <c r="B434" s="432"/>
      <c r="C434" s="432"/>
      <c r="D434" s="432"/>
      <c r="E434" s="432"/>
      <c r="F434" s="432"/>
      <c r="G434" s="432"/>
      <c r="H434" s="432"/>
      <c r="I434" s="432"/>
      <c r="J434" s="432"/>
      <c r="K434" s="432"/>
      <c r="L434" s="432"/>
      <c r="M434" s="432"/>
      <c r="N434" s="432"/>
      <c r="O434" s="432"/>
      <c r="P434" s="432"/>
      <c r="Q434" s="432"/>
      <c r="R434" s="432"/>
      <c r="S434" s="432"/>
      <c r="T434" s="432"/>
      <c r="U434" s="432"/>
      <c r="V434" s="432"/>
      <c r="W434" s="432"/>
      <c r="X434" s="432"/>
      <c r="Y434" s="432"/>
      <c r="Z434" s="432"/>
      <c r="AA434" s="432"/>
      <c r="AB434" s="432"/>
      <c r="AC434" s="432"/>
      <c r="AD434" s="432"/>
      <c r="AE434" s="432"/>
      <c r="AF434" s="432"/>
      <c r="AG434" s="432"/>
      <c r="AH434" s="432"/>
      <c r="AI434" s="432"/>
      <c r="AJ434" s="432"/>
      <c r="AK434" s="432"/>
      <c r="AL434" s="432"/>
      <c r="AM434" s="432"/>
      <c r="AN434" s="432"/>
      <c r="AO434" s="432"/>
      <c r="AP434" s="432"/>
      <c r="AQ434" s="432"/>
      <c r="AR434" s="432"/>
      <c r="AS434" s="432"/>
      <c r="AT434" s="432"/>
      <c r="AU434" s="432"/>
      <c r="AV434" s="432"/>
      <c r="AW434" s="432"/>
      <c r="AX434" s="432"/>
      <c r="AY434" s="432"/>
      <c r="AZ434" s="432"/>
      <c r="BA434" s="432"/>
    </row>
    <row r="435" spans="1:53">
      <c r="A435" s="432"/>
      <c r="B435" s="432"/>
      <c r="C435" s="432"/>
      <c r="D435" s="432"/>
      <c r="E435" s="432"/>
      <c r="F435" s="432"/>
      <c r="G435" s="432"/>
      <c r="H435" s="432"/>
      <c r="I435" s="432"/>
      <c r="J435" s="432"/>
      <c r="K435" s="432"/>
      <c r="L435" s="432"/>
      <c r="M435" s="432"/>
      <c r="N435" s="432"/>
      <c r="O435" s="432"/>
      <c r="P435" s="432"/>
      <c r="Q435" s="432"/>
      <c r="R435" s="432"/>
      <c r="S435" s="432"/>
      <c r="T435" s="432"/>
      <c r="U435" s="432"/>
      <c r="V435" s="432"/>
      <c r="W435" s="432"/>
      <c r="X435" s="432"/>
      <c r="Y435" s="432"/>
      <c r="Z435" s="432"/>
      <c r="AA435" s="432"/>
      <c r="AB435" s="432"/>
      <c r="AC435" s="432"/>
      <c r="AD435" s="432"/>
      <c r="AE435" s="432"/>
      <c r="AF435" s="432"/>
      <c r="AG435" s="432"/>
      <c r="AH435" s="432"/>
      <c r="AI435" s="432"/>
      <c r="AJ435" s="432"/>
      <c r="AK435" s="432"/>
      <c r="AL435" s="432"/>
      <c r="AM435" s="432"/>
      <c r="AN435" s="432"/>
      <c r="AO435" s="432"/>
      <c r="AP435" s="432"/>
      <c r="AQ435" s="432"/>
      <c r="AR435" s="432"/>
      <c r="AS435" s="432"/>
      <c r="AT435" s="432"/>
      <c r="AU435" s="432"/>
      <c r="AV435" s="432"/>
      <c r="AW435" s="432"/>
      <c r="AX435" s="432"/>
      <c r="AY435" s="432"/>
      <c r="AZ435" s="432"/>
      <c r="BA435" s="432"/>
    </row>
    <row r="436" spans="1:53">
      <c r="A436" s="432"/>
      <c r="B436" s="432"/>
      <c r="C436" s="432"/>
      <c r="D436" s="432"/>
      <c r="E436" s="432"/>
      <c r="F436" s="432"/>
      <c r="G436" s="432"/>
      <c r="H436" s="432"/>
      <c r="I436" s="432"/>
      <c r="J436" s="432"/>
      <c r="K436" s="432"/>
      <c r="L436" s="432"/>
      <c r="M436" s="432"/>
      <c r="N436" s="432"/>
      <c r="O436" s="432"/>
      <c r="P436" s="432"/>
      <c r="Q436" s="432"/>
      <c r="R436" s="432"/>
      <c r="S436" s="432"/>
      <c r="T436" s="432"/>
      <c r="U436" s="432"/>
      <c r="V436" s="432"/>
      <c r="W436" s="432"/>
      <c r="X436" s="432"/>
      <c r="Y436" s="432"/>
      <c r="Z436" s="432"/>
      <c r="AA436" s="432"/>
      <c r="AB436" s="432"/>
      <c r="AC436" s="432"/>
      <c r="AD436" s="432"/>
      <c r="AE436" s="432"/>
      <c r="AF436" s="432"/>
      <c r="AG436" s="432"/>
      <c r="AH436" s="432"/>
      <c r="AI436" s="432"/>
      <c r="AJ436" s="432"/>
      <c r="AK436" s="432"/>
      <c r="AL436" s="432"/>
      <c r="AM436" s="432"/>
      <c r="AN436" s="432"/>
      <c r="AO436" s="432"/>
      <c r="AP436" s="432"/>
      <c r="AQ436" s="432"/>
      <c r="AR436" s="432"/>
      <c r="AS436" s="432"/>
      <c r="AT436" s="432"/>
      <c r="AU436" s="432"/>
      <c r="AV436" s="432"/>
      <c r="AW436" s="432"/>
      <c r="AX436" s="432"/>
      <c r="AY436" s="432"/>
      <c r="AZ436" s="432"/>
      <c r="BA436" s="432"/>
    </row>
    <row r="437" spans="1:53">
      <c r="A437" s="432"/>
      <c r="B437" s="432"/>
      <c r="C437" s="432"/>
      <c r="D437" s="432"/>
      <c r="E437" s="432"/>
      <c r="F437" s="432"/>
      <c r="G437" s="432"/>
      <c r="H437" s="432"/>
      <c r="I437" s="432"/>
      <c r="J437" s="432"/>
      <c r="K437" s="432"/>
      <c r="L437" s="432"/>
      <c r="M437" s="432"/>
      <c r="N437" s="432"/>
      <c r="O437" s="432"/>
      <c r="P437" s="432"/>
      <c r="Q437" s="432"/>
      <c r="R437" s="432"/>
      <c r="S437" s="432"/>
      <c r="T437" s="432"/>
      <c r="U437" s="432"/>
      <c r="V437" s="432"/>
      <c r="W437" s="432"/>
      <c r="X437" s="432"/>
      <c r="Y437" s="432"/>
      <c r="Z437" s="432"/>
      <c r="AA437" s="432"/>
      <c r="AB437" s="432"/>
      <c r="AC437" s="432"/>
      <c r="AD437" s="432"/>
      <c r="AE437" s="432"/>
      <c r="AF437" s="432"/>
      <c r="AG437" s="432"/>
      <c r="AH437" s="432"/>
      <c r="AI437" s="432"/>
      <c r="AJ437" s="432"/>
      <c r="AK437" s="432"/>
      <c r="AL437" s="432"/>
      <c r="AM437" s="432"/>
      <c r="AN437" s="432"/>
      <c r="AO437" s="432"/>
      <c r="AP437" s="432"/>
      <c r="AQ437" s="432"/>
      <c r="AR437" s="432"/>
      <c r="AS437" s="432"/>
      <c r="AT437" s="432"/>
      <c r="AU437" s="432"/>
      <c r="AV437" s="432"/>
      <c r="AW437" s="432"/>
      <c r="AX437" s="432"/>
      <c r="AY437" s="432"/>
      <c r="AZ437" s="432"/>
      <c r="BA437" s="432"/>
    </row>
    <row r="438" spans="1:53">
      <c r="A438" s="432"/>
      <c r="B438" s="432"/>
      <c r="C438" s="432"/>
      <c r="D438" s="432"/>
      <c r="E438" s="432"/>
      <c r="F438" s="432"/>
      <c r="G438" s="432"/>
      <c r="H438" s="432"/>
      <c r="I438" s="432"/>
      <c r="J438" s="432"/>
      <c r="K438" s="432"/>
      <c r="L438" s="432"/>
      <c r="M438" s="432"/>
      <c r="N438" s="432"/>
      <c r="O438" s="432"/>
      <c r="P438" s="432"/>
      <c r="Q438" s="432"/>
      <c r="R438" s="432"/>
      <c r="S438" s="432"/>
      <c r="T438" s="432"/>
      <c r="U438" s="432"/>
      <c r="V438" s="432"/>
      <c r="W438" s="432"/>
      <c r="X438" s="432"/>
      <c r="Y438" s="432"/>
      <c r="Z438" s="432"/>
      <c r="AA438" s="432"/>
      <c r="AB438" s="432"/>
      <c r="AC438" s="432"/>
      <c r="AD438" s="432"/>
      <c r="AE438" s="432"/>
      <c r="AF438" s="432"/>
      <c r="AG438" s="432"/>
      <c r="AH438" s="432"/>
      <c r="AI438" s="432"/>
      <c r="AJ438" s="432"/>
      <c r="AK438" s="432"/>
      <c r="AL438" s="432"/>
      <c r="AM438" s="432"/>
      <c r="AN438" s="432"/>
      <c r="AO438" s="432"/>
      <c r="AP438" s="432"/>
      <c r="AQ438" s="432"/>
      <c r="AR438" s="432"/>
      <c r="AS438" s="432"/>
      <c r="AT438" s="432"/>
      <c r="AU438" s="432"/>
      <c r="AV438" s="432"/>
      <c r="AW438" s="432"/>
      <c r="AX438" s="432"/>
      <c r="AY438" s="432"/>
      <c r="AZ438" s="432"/>
      <c r="BA438" s="432"/>
    </row>
    <row r="439" spans="1:53">
      <c r="A439" s="432"/>
      <c r="B439" s="432"/>
      <c r="C439" s="432"/>
      <c r="D439" s="432"/>
      <c r="E439" s="432"/>
      <c r="F439" s="432"/>
      <c r="G439" s="432"/>
      <c r="H439" s="432"/>
      <c r="I439" s="432"/>
      <c r="J439" s="432"/>
      <c r="K439" s="432"/>
      <c r="L439" s="432"/>
      <c r="M439" s="432"/>
      <c r="N439" s="432"/>
      <c r="O439" s="432"/>
      <c r="P439" s="432"/>
      <c r="Q439" s="432"/>
      <c r="R439" s="432"/>
      <c r="S439" s="432"/>
      <c r="T439" s="432"/>
      <c r="U439" s="432"/>
      <c r="V439" s="432"/>
      <c r="W439" s="432"/>
      <c r="X439" s="432"/>
      <c r="Y439" s="432"/>
      <c r="Z439" s="432"/>
      <c r="AA439" s="432"/>
      <c r="AB439" s="432"/>
      <c r="AC439" s="432"/>
      <c r="AD439" s="432"/>
      <c r="AE439" s="432"/>
      <c r="AF439" s="432"/>
      <c r="AG439" s="432"/>
      <c r="AH439" s="432"/>
      <c r="AI439" s="432"/>
      <c r="AJ439" s="432"/>
      <c r="AK439" s="432"/>
      <c r="AL439" s="432"/>
      <c r="AM439" s="432"/>
      <c r="AN439" s="432"/>
      <c r="AO439" s="432"/>
      <c r="AP439" s="432"/>
      <c r="AQ439" s="432"/>
      <c r="AR439" s="432"/>
      <c r="AS439" s="432"/>
      <c r="AT439" s="432"/>
      <c r="AU439" s="432"/>
      <c r="AV439" s="432"/>
      <c r="AW439" s="432"/>
      <c r="AX439" s="432"/>
      <c r="AY439" s="432"/>
      <c r="AZ439" s="432"/>
      <c r="BA439" s="432"/>
    </row>
    <row r="440" spans="1:53">
      <c r="A440" s="432"/>
      <c r="B440" s="432"/>
      <c r="C440" s="432"/>
      <c r="D440" s="432"/>
      <c r="E440" s="432"/>
      <c r="F440" s="432"/>
      <c r="G440" s="432"/>
      <c r="H440" s="432"/>
      <c r="I440" s="432"/>
      <c r="J440" s="432"/>
      <c r="K440" s="432"/>
      <c r="L440" s="432"/>
      <c r="M440" s="432"/>
      <c r="N440" s="432"/>
      <c r="O440" s="432"/>
      <c r="P440" s="432"/>
      <c r="Q440" s="432"/>
      <c r="R440" s="432"/>
      <c r="S440" s="432"/>
      <c r="T440" s="432"/>
      <c r="U440" s="432"/>
      <c r="V440" s="432"/>
      <c r="W440" s="432"/>
      <c r="X440" s="432"/>
      <c r="Y440" s="432"/>
      <c r="Z440" s="432"/>
      <c r="AA440" s="432"/>
      <c r="AB440" s="432"/>
      <c r="AC440" s="432"/>
      <c r="AD440" s="432"/>
      <c r="AE440" s="432"/>
      <c r="AF440" s="432"/>
      <c r="AG440" s="432"/>
      <c r="AH440" s="432"/>
      <c r="AI440" s="432"/>
      <c r="AJ440" s="432"/>
      <c r="AK440" s="432"/>
      <c r="AL440" s="432"/>
      <c r="AM440" s="432"/>
      <c r="AN440" s="432"/>
      <c r="AO440" s="432"/>
      <c r="AP440" s="432"/>
      <c r="AQ440" s="432"/>
      <c r="AR440" s="432"/>
      <c r="AS440" s="432"/>
      <c r="AT440" s="432"/>
      <c r="AU440" s="432"/>
      <c r="AV440" s="432"/>
      <c r="AW440" s="432"/>
      <c r="AX440" s="432"/>
      <c r="AY440" s="432"/>
      <c r="AZ440" s="432"/>
      <c r="BA440" s="432"/>
    </row>
    <row r="441" spans="1:53">
      <c r="A441" s="432"/>
      <c r="B441" s="432"/>
      <c r="C441" s="432"/>
      <c r="D441" s="432"/>
      <c r="E441" s="432"/>
      <c r="F441" s="432"/>
      <c r="G441" s="432"/>
      <c r="H441" s="432"/>
      <c r="I441" s="432"/>
      <c r="J441" s="432"/>
      <c r="K441" s="432"/>
      <c r="L441" s="432"/>
      <c r="M441" s="432"/>
      <c r="N441" s="432"/>
      <c r="O441" s="432"/>
      <c r="P441" s="432"/>
      <c r="Q441" s="432"/>
      <c r="R441" s="432"/>
      <c r="S441" s="432"/>
      <c r="T441" s="432"/>
      <c r="U441" s="432"/>
      <c r="V441" s="432"/>
      <c r="W441" s="432"/>
      <c r="X441" s="432"/>
      <c r="Y441" s="432"/>
      <c r="Z441" s="432"/>
      <c r="AA441" s="432"/>
      <c r="AB441" s="432"/>
      <c r="AC441" s="432"/>
      <c r="AD441" s="432"/>
      <c r="AE441" s="432"/>
      <c r="AF441" s="432"/>
      <c r="AG441" s="432"/>
      <c r="AH441" s="432"/>
      <c r="AI441" s="432"/>
      <c r="AJ441" s="432"/>
      <c r="AK441" s="432"/>
      <c r="AL441" s="432"/>
      <c r="AM441" s="432"/>
      <c r="AN441" s="432"/>
      <c r="AO441" s="432"/>
      <c r="AP441" s="432"/>
      <c r="AQ441" s="432"/>
      <c r="AR441" s="432"/>
      <c r="AS441" s="432"/>
      <c r="AT441" s="432"/>
      <c r="AU441" s="432"/>
      <c r="AV441" s="432"/>
      <c r="AW441" s="432"/>
      <c r="AX441" s="432"/>
      <c r="AY441" s="432"/>
      <c r="AZ441" s="432"/>
      <c r="BA441" s="432"/>
    </row>
    <row r="442" spans="1:53">
      <c r="A442" s="432"/>
      <c r="B442" s="432"/>
      <c r="C442" s="432"/>
      <c r="D442" s="432"/>
      <c r="E442" s="432"/>
      <c r="F442" s="432"/>
      <c r="G442" s="432"/>
      <c r="H442" s="432"/>
      <c r="I442" s="432"/>
      <c r="J442" s="432"/>
      <c r="K442" s="432"/>
      <c r="L442" s="432"/>
      <c r="M442" s="432"/>
      <c r="N442" s="432"/>
      <c r="O442" s="432"/>
      <c r="P442" s="432"/>
      <c r="Q442" s="432"/>
      <c r="R442" s="432"/>
      <c r="S442" s="432"/>
      <c r="T442" s="432"/>
      <c r="U442" s="432"/>
      <c r="V442" s="432"/>
      <c r="W442" s="432"/>
      <c r="X442" s="432"/>
      <c r="Y442" s="432"/>
      <c r="Z442" s="432"/>
      <c r="AA442" s="432"/>
      <c r="AB442" s="432"/>
      <c r="AC442" s="432"/>
      <c r="AD442" s="432"/>
      <c r="AE442" s="432"/>
      <c r="AF442" s="432"/>
      <c r="AG442" s="432"/>
      <c r="AH442" s="432"/>
      <c r="AI442" s="432"/>
      <c r="AJ442" s="432"/>
      <c r="AK442" s="432"/>
      <c r="AL442" s="432"/>
      <c r="AM442" s="432"/>
      <c r="AN442" s="432"/>
      <c r="AO442" s="432"/>
      <c r="AP442" s="432"/>
      <c r="AQ442" s="432"/>
      <c r="AR442" s="432"/>
      <c r="AS442" s="432"/>
      <c r="AT442" s="432"/>
      <c r="AU442" s="432"/>
      <c r="AV442" s="432"/>
      <c r="AW442" s="432"/>
      <c r="AX442" s="432"/>
      <c r="AY442" s="432"/>
      <c r="AZ442" s="432"/>
      <c r="BA442" s="432"/>
    </row>
    <row r="443" spans="1:53">
      <c r="A443" s="432"/>
      <c r="B443" s="432"/>
      <c r="C443" s="432"/>
      <c r="D443" s="432"/>
      <c r="E443" s="432"/>
      <c r="F443" s="432"/>
      <c r="G443" s="432"/>
      <c r="H443" s="432"/>
      <c r="I443" s="432"/>
      <c r="J443" s="432"/>
      <c r="K443" s="432"/>
      <c r="L443" s="432"/>
      <c r="M443" s="432"/>
      <c r="N443" s="432"/>
      <c r="O443" s="432"/>
      <c r="P443" s="432"/>
      <c r="Q443" s="432"/>
      <c r="R443" s="432"/>
      <c r="S443" s="432"/>
      <c r="T443" s="432"/>
      <c r="U443" s="432"/>
      <c r="V443" s="432"/>
      <c r="W443" s="432"/>
      <c r="X443" s="432"/>
      <c r="Y443" s="432"/>
      <c r="Z443" s="432"/>
      <c r="AA443" s="432"/>
      <c r="AB443" s="432"/>
      <c r="AC443" s="432"/>
      <c r="AD443" s="432"/>
      <c r="AE443" s="432"/>
      <c r="AF443" s="432"/>
      <c r="AG443" s="432"/>
      <c r="AH443" s="432"/>
      <c r="AI443" s="432"/>
      <c r="AJ443" s="432"/>
      <c r="AK443" s="432"/>
      <c r="AL443" s="432"/>
      <c r="AM443" s="432"/>
      <c r="AN443" s="432"/>
      <c r="AO443" s="432"/>
      <c r="AP443" s="432"/>
      <c r="AQ443" s="432"/>
      <c r="AR443" s="432"/>
      <c r="AS443" s="432"/>
      <c r="AT443" s="432"/>
      <c r="AU443" s="432"/>
      <c r="AV443" s="432"/>
      <c r="AW443" s="432"/>
      <c r="AX443" s="432"/>
      <c r="AY443" s="432"/>
      <c r="AZ443" s="432"/>
      <c r="BA443" s="432"/>
    </row>
    <row r="444" spans="1:53">
      <c r="A444" s="432"/>
      <c r="B444" s="432"/>
      <c r="C444" s="432"/>
      <c r="D444" s="432"/>
      <c r="E444" s="432"/>
      <c r="F444" s="432"/>
      <c r="G444" s="432"/>
      <c r="H444" s="432"/>
      <c r="I444" s="432"/>
      <c r="J444" s="432"/>
      <c r="K444" s="432"/>
      <c r="L444" s="432"/>
      <c r="M444" s="432"/>
      <c r="N444" s="432"/>
      <c r="O444" s="432"/>
      <c r="P444" s="432"/>
      <c r="Q444" s="432"/>
      <c r="R444" s="432"/>
      <c r="S444" s="432"/>
      <c r="T444" s="432"/>
      <c r="U444" s="432"/>
      <c r="V444" s="432"/>
      <c r="W444" s="432"/>
      <c r="X444" s="432"/>
      <c r="Y444" s="432"/>
      <c r="Z444" s="432"/>
      <c r="AA444" s="432"/>
      <c r="AB444" s="432"/>
      <c r="AC444" s="432"/>
      <c r="AD444" s="432"/>
      <c r="AE444" s="432"/>
      <c r="AF444" s="432"/>
      <c r="AG444" s="432"/>
      <c r="AH444" s="432"/>
      <c r="AI444" s="432"/>
      <c r="AJ444" s="432"/>
      <c r="AK444" s="432"/>
      <c r="AL444" s="432"/>
      <c r="AM444" s="432"/>
      <c r="AN444" s="432"/>
      <c r="AO444" s="432"/>
      <c r="AP444" s="432"/>
      <c r="AQ444" s="432"/>
      <c r="AR444" s="432"/>
      <c r="AS444" s="432"/>
      <c r="AT444" s="432"/>
      <c r="AU444" s="432"/>
      <c r="AV444" s="432"/>
      <c r="AW444" s="432"/>
      <c r="AX444" s="432"/>
      <c r="AY444" s="432"/>
      <c r="AZ444" s="432"/>
      <c r="BA444" s="432"/>
    </row>
    <row r="445" spans="1:53">
      <c r="A445" s="432"/>
      <c r="B445" s="432"/>
      <c r="C445" s="432"/>
      <c r="D445" s="432"/>
      <c r="E445" s="432"/>
      <c r="F445" s="432"/>
      <c r="G445" s="432"/>
      <c r="H445" s="432"/>
      <c r="I445" s="432"/>
      <c r="J445" s="432"/>
      <c r="K445" s="432"/>
      <c r="L445" s="432"/>
      <c r="M445" s="432"/>
      <c r="N445" s="432"/>
      <c r="O445" s="432"/>
      <c r="P445" s="432"/>
      <c r="Q445" s="432"/>
      <c r="R445" s="432"/>
      <c r="S445" s="432"/>
      <c r="T445" s="432"/>
      <c r="U445" s="432"/>
      <c r="V445" s="432"/>
      <c r="W445" s="432"/>
      <c r="X445" s="432"/>
      <c r="Y445" s="432"/>
      <c r="Z445" s="432"/>
      <c r="AA445" s="432"/>
      <c r="AB445" s="432"/>
      <c r="AC445" s="432"/>
      <c r="AD445" s="432"/>
      <c r="AE445" s="432"/>
      <c r="AF445" s="432"/>
      <c r="AG445" s="432"/>
      <c r="AH445" s="432"/>
      <c r="AI445" s="432"/>
      <c r="AJ445" s="432"/>
      <c r="AK445" s="432"/>
      <c r="AL445" s="432"/>
      <c r="AM445" s="432"/>
      <c r="AN445" s="432"/>
      <c r="AO445" s="432"/>
      <c r="AP445" s="432"/>
      <c r="AQ445" s="432"/>
      <c r="AR445" s="432"/>
      <c r="AS445" s="432"/>
      <c r="AT445" s="432"/>
      <c r="AU445" s="432"/>
      <c r="AV445" s="432"/>
      <c r="AW445" s="432"/>
      <c r="AX445" s="432"/>
      <c r="AY445" s="432"/>
      <c r="AZ445" s="432"/>
      <c r="BA445" s="432"/>
    </row>
    <row r="446" spans="1:53">
      <c r="A446" s="432"/>
      <c r="B446" s="432"/>
      <c r="C446" s="432"/>
      <c r="D446" s="432"/>
      <c r="E446" s="432"/>
      <c r="F446" s="432"/>
      <c r="G446" s="432"/>
      <c r="H446" s="432"/>
      <c r="I446" s="432"/>
      <c r="J446" s="432"/>
      <c r="K446" s="432"/>
      <c r="L446" s="432"/>
      <c r="M446" s="432"/>
      <c r="N446" s="432"/>
      <c r="O446" s="432"/>
      <c r="P446" s="432"/>
      <c r="Q446" s="432"/>
      <c r="R446" s="432"/>
      <c r="S446" s="432"/>
      <c r="T446" s="432"/>
      <c r="U446" s="432"/>
      <c r="V446" s="432"/>
      <c r="W446" s="432"/>
      <c r="X446" s="432"/>
      <c r="Y446" s="432"/>
      <c r="Z446" s="432"/>
      <c r="AA446" s="432"/>
      <c r="AB446" s="432"/>
      <c r="AC446" s="432"/>
      <c r="AD446" s="432"/>
      <c r="AE446" s="432"/>
      <c r="AF446" s="432"/>
      <c r="AG446" s="432"/>
      <c r="AH446" s="432"/>
      <c r="AI446" s="432"/>
      <c r="AJ446" s="432"/>
      <c r="AK446" s="432"/>
      <c r="AL446" s="432"/>
      <c r="AM446" s="432"/>
      <c r="AN446" s="432"/>
      <c r="AO446" s="432"/>
      <c r="AP446" s="432"/>
      <c r="AQ446" s="432"/>
      <c r="AR446" s="432"/>
      <c r="AS446" s="432"/>
      <c r="AT446" s="432"/>
      <c r="AU446" s="432"/>
      <c r="AV446" s="432"/>
      <c r="AW446" s="432"/>
      <c r="AX446" s="432"/>
      <c r="AY446" s="432"/>
      <c r="AZ446" s="432"/>
      <c r="BA446" s="432"/>
    </row>
    <row r="447" spans="1:53">
      <c r="A447" s="432"/>
      <c r="B447" s="432"/>
      <c r="C447" s="432"/>
      <c r="D447" s="432"/>
      <c r="E447" s="432"/>
      <c r="F447" s="432"/>
      <c r="G447" s="432"/>
      <c r="H447" s="432"/>
      <c r="I447" s="432"/>
      <c r="J447" s="432"/>
      <c r="K447" s="432"/>
      <c r="L447" s="432"/>
      <c r="M447" s="432"/>
      <c r="N447" s="432"/>
      <c r="O447" s="432"/>
      <c r="P447" s="432"/>
      <c r="Q447" s="432"/>
      <c r="R447" s="432"/>
      <c r="S447" s="432"/>
      <c r="T447" s="432"/>
      <c r="U447" s="432"/>
      <c r="V447" s="432"/>
      <c r="W447" s="432"/>
      <c r="X447" s="432"/>
      <c r="Y447" s="432"/>
      <c r="Z447" s="432"/>
      <c r="AA447" s="432"/>
      <c r="AB447" s="432"/>
      <c r="AC447" s="432"/>
      <c r="AD447" s="432"/>
      <c r="AE447" s="432"/>
      <c r="AF447" s="432"/>
      <c r="AG447" s="432"/>
      <c r="AH447" s="432"/>
      <c r="AI447" s="432"/>
      <c r="AJ447" s="432"/>
      <c r="AK447" s="432"/>
      <c r="AL447" s="432"/>
      <c r="AM447" s="432"/>
      <c r="AN447" s="432"/>
      <c r="AO447" s="432"/>
      <c r="AP447" s="432"/>
      <c r="AQ447" s="432"/>
      <c r="AR447" s="432"/>
      <c r="AS447" s="432"/>
      <c r="AT447" s="432"/>
      <c r="AU447" s="432"/>
      <c r="AV447" s="432"/>
      <c r="AW447" s="432"/>
      <c r="AX447" s="432"/>
      <c r="AY447" s="432"/>
      <c r="AZ447" s="432"/>
      <c r="BA447" s="432"/>
    </row>
    <row r="448" spans="1:53">
      <c r="A448" s="432"/>
      <c r="B448" s="432"/>
      <c r="C448" s="432"/>
      <c r="D448" s="432"/>
      <c r="E448" s="432"/>
      <c r="F448" s="432"/>
      <c r="G448" s="432"/>
      <c r="H448" s="432"/>
      <c r="I448" s="432"/>
      <c r="J448" s="432"/>
      <c r="K448" s="432"/>
      <c r="L448" s="432"/>
      <c r="M448" s="432"/>
      <c r="N448" s="432"/>
      <c r="O448" s="432"/>
      <c r="P448" s="432"/>
      <c r="Q448" s="432"/>
      <c r="R448" s="432"/>
      <c r="S448" s="432"/>
      <c r="T448" s="432"/>
      <c r="U448" s="432"/>
      <c r="V448" s="432"/>
      <c r="W448" s="432"/>
      <c r="X448" s="432"/>
      <c r="Y448" s="432"/>
      <c r="Z448" s="432"/>
      <c r="AA448" s="432"/>
      <c r="AB448" s="432"/>
      <c r="AC448" s="432"/>
      <c r="AD448" s="432"/>
      <c r="AE448" s="432"/>
      <c r="AF448" s="432"/>
      <c r="AG448" s="432"/>
      <c r="AH448" s="432"/>
      <c r="AI448" s="432"/>
      <c r="AJ448" s="432"/>
      <c r="AK448" s="432"/>
      <c r="AL448" s="432"/>
      <c r="AM448" s="432"/>
      <c r="AN448" s="432"/>
      <c r="AO448" s="432"/>
      <c r="AP448" s="432"/>
      <c r="AQ448" s="432"/>
      <c r="AR448" s="432"/>
      <c r="AS448" s="432"/>
      <c r="AT448" s="432"/>
      <c r="AU448" s="432"/>
      <c r="AV448" s="432"/>
      <c r="AW448" s="432"/>
      <c r="AX448" s="432"/>
      <c r="AY448" s="432"/>
      <c r="AZ448" s="432"/>
      <c r="BA448" s="432"/>
    </row>
    <row r="449" spans="1:53">
      <c r="A449" s="432"/>
      <c r="B449" s="432"/>
      <c r="C449" s="432"/>
      <c r="D449" s="432"/>
      <c r="E449" s="432"/>
      <c r="F449" s="432"/>
      <c r="G449" s="432"/>
      <c r="H449" s="432"/>
      <c r="I449" s="432"/>
      <c r="J449" s="432"/>
      <c r="K449" s="432"/>
      <c r="L449" s="432"/>
      <c r="M449" s="432"/>
      <c r="N449" s="432"/>
      <c r="O449" s="432"/>
      <c r="P449" s="432"/>
      <c r="Q449" s="432"/>
      <c r="R449" s="432"/>
      <c r="S449" s="432"/>
      <c r="T449" s="432"/>
      <c r="U449" s="432"/>
      <c r="V449" s="432"/>
      <c r="W449" s="432"/>
      <c r="X449" s="432"/>
      <c r="Y449" s="432"/>
      <c r="Z449" s="432"/>
      <c r="AA449" s="432"/>
      <c r="AB449" s="432"/>
      <c r="AC449" s="432"/>
      <c r="AD449" s="432"/>
      <c r="AE449" s="432"/>
      <c r="AF449" s="432"/>
      <c r="AG449" s="432"/>
      <c r="AH449" s="432"/>
      <c r="AI449" s="432"/>
      <c r="AJ449" s="432"/>
      <c r="AK449" s="432"/>
      <c r="AL449" s="432"/>
      <c r="AM449" s="432"/>
      <c r="AN449" s="432"/>
      <c r="AO449" s="432"/>
      <c r="AP449" s="432"/>
      <c r="AQ449" s="432"/>
      <c r="AR449" s="432"/>
      <c r="AS449" s="432"/>
      <c r="AT449" s="432"/>
      <c r="AU449" s="432"/>
      <c r="AV449" s="432"/>
      <c r="AW449" s="432"/>
      <c r="AX449" s="432"/>
      <c r="AY449" s="432"/>
      <c r="AZ449" s="432"/>
      <c r="BA449" s="432"/>
    </row>
    <row r="450" spans="1:53">
      <c r="A450" s="432"/>
      <c r="B450" s="432"/>
      <c r="C450" s="432"/>
      <c r="D450" s="432"/>
      <c r="E450" s="432"/>
      <c r="F450" s="432"/>
      <c r="G450" s="432"/>
      <c r="H450" s="432"/>
      <c r="I450" s="432"/>
      <c r="J450" s="432"/>
      <c r="K450" s="432"/>
      <c r="L450" s="432"/>
      <c r="M450" s="432"/>
      <c r="N450" s="432"/>
      <c r="O450" s="432"/>
      <c r="P450" s="432"/>
      <c r="Q450" s="432"/>
      <c r="R450" s="432"/>
      <c r="S450" s="432"/>
      <c r="T450" s="432"/>
      <c r="U450" s="432"/>
      <c r="V450" s="432"/>
      <c r="W450" s="432"/>
      <c r="X450" s="432"/>
      <c r="Y450" s="432"/>
      <c r="Z450" s="432"/>
      <c r="AA450" s="432"/>
      <c r="AB450" s="432"/>
      <c r="AC450" s="432"/>
      <c r="AD450" s="432"/>
      <c r="AE450" s="432"/>
      <c r="AF450" s="432"/>
      <c r="AG450" s="432"/>
      <c r="AH450" s="432"/>
      <c r="AI450" s="432"/>
      <c r="AJ450" s="432"/>
      <c r="AK450" s="432"/>
      <c r="AL450" s="432"/>
      <c r="AM450" s="432"/>
      <c r="AN450" s="432"/>
      <c r="AO450" s="432"/>
      <c r="AP450" s="432"/>
      <c r="AQ450" s="432"/>
      <c r="AR450" s="432"/>
      <c r="AS450" s="432"/>
      <c r="AT450" s="432"/>
      <c r="AU450" s="432"/>
      <c r="AV450" s="432"/>
      <c r="AW450" s="432"/>
      <c r="AX450" s="432"/>
      <c r="AY450" s="432"/>
      <c r="AZ450" s="432"/>
      <c r="BA450" s="432"/>
    </row>
    <row r="451" spans="1:53">
      <c r="A451" s="432"/>
      <c r="B451" s="432"/>
      <c r="C451" s="432"/>
      <c r="D451" s="432"/>
      <c r="E451" s="432"/>
      <c r="F451" s="432"/>
      <c r="G451" s="432"/>
      <c r="H451" s="432"/>
      <c r="I451" s="432"/>
      <c r="J451" s="432"/>
      <c r="K451" s="432"/>
      <c r="L451" s="432"/>
      <c r="M451" s="432"/>
      <c r="N451" s="432"/>
      <c r="O451" s="432"/>
      <c r="P451" s="432"/>
      <c r="Q451" s="432"/>
      <c r="R451" s="432"/>
      <c r="S451" s="432"/>
      <c r="T451" s="432"/>
      <c r="U451" s="432"/>
      <c r="V451" s="432"/>
      <c r="W451" s="432"/>
      <c r="X451" s="432"/>
      <c r="Y451" s="432"/>
      <c r="Z451" s="432"/>
      <c r="AA451" s="432"/>
      <c r="AB451" s="432"/>
      <c r="AC451" s="432"/>
      <c r="AD451" s="432"/>
      <c r="AE451" s="432"/>
      <c r="AF451" s="432"/>
      <c r="AG451" s="432"/>
      <c r="AH451" s="432"/>
      <c r="AI451" s="432"/>
      <c r="AJ451" s="432"/>
      <c r="AK451" s="432"/>
      <c r="AL451" s="432"/>
      <c r="AM451" s="432"/>
      <c r="AN451" s="432"/>
      <c r="AO451" s="432"/>
      <c r="AP451" s="432"/>
      <c r="AQ451" s="432"/>
      <c r="AR451" s="432"/>
      <c r="AS451" s="432"/>
      <c r="AT451" s="432"/>
      <c r="AU451" s="432"/>
      <c r="AV451" s="432"/>
      <c r="AW451" s="432"/>
      <c r="AX451" s="432"/>
      <c r="AY451" s="432"/>
      <c r="AZ451" s="432"/>
      <c r="BA451" s="432"/>
    </row>
    <row r="452" spans="1:53">
      <c r="A452" s="432"/>
      <c r="B452" s="432"/>
      <c r="C452" s="432"/>
      <c r="D452" s="432"/>
      <c r="E452" s="432"/>
      <c r="F452" s="432"/>
      <c r="G452" s="432"/>
      <c r="H452" s="432"/>
      <c r="I452" s="432"/>
      <c r="J452" s="432"/>
      <c r="K452" s="432"/>
      <c r="L452" s="432"/>
      <c r="M452" s="432"/>
      <c r="N452" s="432"/>
      <c r="O452" s="432"/>
      <c r="P452" s="432"/>
      <c r="Q452" s="432"/>
      <c r="R452" s="432"/>
      <c r="S452" s="432"/>
      <c r="T452" s="432"/>
      <c r="U452" s="432"/>
      <c r="V452" s="432"/>
      <c r="W452" s="432"/>
      <c r="X452" s="432"/>
      <c r="Y452" s="432"/>
      <c r="Z452" s="432"/>
      <c r="AA452" s="432"/>
      <c r="AB452" s="432"/>
      <c r="AC452" s="432"/>
      <c r="AD452" s="432"/>
      <c r="AE452" s="432"/>
      <c r="AF452" s="432"/>
      <c r="AG452" s="432"/>
      <c r="AH452" s="432"/>
      <c r="AI452" s="432"/>
      <c r="AJ452" s="432"/>
      <c r="AK452" s="432"/>
      <c r="AL452" s="432"/>
      <c r="AM452" s="432"/>
      <c r="AN452" s="432"/>
      <c r="AO452" s="432"/>
      <c r="AP452" s="432"/>
      <c r="AQ452" s="432"/>
      <c r="AR452" s="432"/>
      <c r="AS452" s="432"/>
      <c r="AT452" s="432"/>
      <c r="AU452" s="432"/>
      <c r="AV452" s="432"/>
      <c r="AW452" s="432"/>
      <c r="AX452" s="432"/>
      <c r="AY452" s="432"/>
      <c r="AZ452" s="432"/>
      <c r="BA452" s="432"/>
    </row>
    <row r="453" spans="1:53">
      <c r="A453" s="432"/>
      <c r="B453" s="432"/>
      <c r="C453" s="432"/>
      <c r="D453" s="432"/>
      <c r="E453" s="432"/>
      <c r="F453" s="432"/>
      <c r="G453" s="432"/>
      <c r="H453" s="432"/>
      <c r="I453" s="432"/>
      <c r="J453" s="432"/>
      <c r="K453" s="432"/>
      <c r="L453" s="432"/>
      <c r="M453" s="432"/>
      <c r="N453" s="432"/>
      <c r="O453" s="432"/>
      <c r="P453" s="432"/>
      <c r="Q453" s="432"/>
      <c r="R453" s="432"/>
      <c r="S453" s="432"/>
      <c r="T453" s="432"/>
      <c r="U453" s="432"/>
      <c r="V453" s="432"/>
      <c r="W453" s="432"/>
      <c r="X453" s="432"/>
      <c r="Y453" s="432"/>
      <c r="Z453" s="432"/>
      <c r="AA453" s="432"/>
      <c r="AB453" s="432"/>
      <c r="AC453" s="432"/>
      <c r="AD453" s="432"/>
      <c r="AE453" s="432"/>
      <c r="AF453" s="432"/>
      <c r="AG453" s="432"/>
      <c r="AH453" s="432"/>
      <c r="AI453" s="432"/>
      <c r="AJ453" s="432"/>
      <c r="AK453" s="432"/>
      <c r="AL453" s="432"/>
      <c r="AM453" s="432"/>
      <c r="AN453" s="432"/>
      <c r="AO453" s="432"/>
      <c r="AP453" s="432"/>
      <c r="AQ453" s="432"/>
      <c r="AR453" s="432"/>
      <c r="AS453" s="432"/>
      <c r="AT453" s="432"/>
      <c r="AU453" s="432"/>
      <c r="AV453" s="432"/>
      <c r="AW453" s="432"/>
      <c r="AX453" s="432"/>
      <c r="AY453" s="432"/>
      <c r="AZ453" s="432"/>
      <c r="BA453" s="432"/>
    </row>
    <row r="454" spans="1:53">
      <c r="A454" s="432"/>
      <c r="B454" s="432"/>
      <c r="C454" s="432"/>
      <c r="D454" s="432"/>
      <c r="E454" s="432"/>
      <c r="F454" s="432"/>
      <c r="G454" s="432"/>
      <c r="H454" s="432"/>
      <c r="I454" s="432"/>
      <c r="J454" s="432"/>
      <c r="K454" s="432"/>
      <c r="L454" s="432"/>
      <c r="M454" s="432"/>
      <c r="N454" s="432"/>
      <c r="O454" s="432"/>
      <c r="P454" s="432"/>
      <c r="Q454" s="432"/>
      <c r="R454" s="432"/>
      <c r="S454" s="432"/>
      <c r="T454" s="432"/>
      <c r="U454" s="432"/>
      <c r="V454" s="432"/>
      <c r="W454" s="432"/>
      <c r="X454" s="432"/>
      <c r="Y454" s="432"/>
      <c r="Z454" s="432"/>
      <c r="AA454" s="432"/>
      <c r="AB454" s="432"/>
      <c r="AC454" s="432"/>
      <c r="AD454" s="432"/>
      <c r="AE454" s="432"/>
      <c r="AF454" s="432"/>
      <c r="AG454" s="432"/>
      <c r="AH454" s="432"/>
      <c r="AI454" s="432"/>
      <c r="AJ454" s="432"/>
      <c r="AK454" s="432"/>
      <c r="AL454" s="432"/>
      <c r="AM454" s="432"/>
      <c r="AN454" s="432"/>
      <c r="AO454" s="432"/>
      <c r="AP454" s="432"/>
      <c r="AQ454" s="432"/>
      <c r="AR454" s="432"/>
      <c r="AS454" s="432"/>
      <c r="AT454" s="432"/>
      <c r="AU454" s="432"/>
      <c r="AV454" s="432"/>
      <c r="AW454" s="432"/>
      <c r="AX454" s="432"/>
      <c r="AY454" s="432"/>
      <c r="AZ454" s="432"/>
      <c r="BA454" s="432"/>
    </row>
    <row r="455" spans="1:53">
      <c r="A455" s="432"/>
      <c r="B455" s="432"/>
      <c r="C455" s="432"/>
      <c r="D455" s="432"/>
      <c r="E455" s="432"/>
      <c r="F455" s="432"/>
      <c r="G455" s="432"/>
      <c r="H455" s="432"/>
      <c r="I455" s="432"/>
      <c r="J455" s="432"/>
      <c r="K455" s="432"/>
      <c r="L455" s="432"/>
      <c r="M455" s="432"/>
      <c r="N455" s="432"/>
      <c r="O455" s="432"/>
      <c r="P455" s="432"/>
      <c r="Q455" s="432"/>
      <c r="R455" s="432"/>
      <c r="S455" s="432"/>
      <c r="T455" s="432"/>
      <c r="U455" s="432"/>
      <c r="V455" s="432"/>
      <c r="W455" s="432"/>
      <c r="X455" s="432"/>
      <c r="Y455" s="432"/>
      <c r="Z455" s="432"/>
      <c r="AA455" s="432"/>
      <c r="AB455" s="432"/>
      <c r="AC455" s="432"/>
      <c r="AD455" s="432"/>
      <c r="AE455" s="432"/>
      <c r="AF455" s="432"/>
      <c r="AG455" s="432"/>
      <c r="AH455" s="432"/>
      <c r="AI455" s="432"/>
      <c r="AJ455" s="432"/>
      <c r="AK455" s="432"/>
      <c r="AL455" s="432"/>
      <c r="AM455" s="432"/>
      <c r="AN455" s="432"/>
      <c r="AO455" s="432"/>
      <c r="AP455" s="432"/>
      <c r="AQ455" s="432"/>
      <c r="AR455" s="432"/>
      <c r="AS455" s="432"/>
      <c r="AT455" s="432"/>
      <c r="AU455" s="432"/>
      <c r="AV455" s="432"/>
      <c r="AW455" s="432"/>
      <c r="AX455" s="432"/>
      <c r="AY455" s="432"/>
      <c r="AZ455" s="432"/>
      <c r="BA455" s="432"/>
    </row>
    <row r="456" spans="1:53">
      <c r="A456" s="432"/>
      <c r="B456" s="432"/>
      <c r="C456" s="432"/>
      <c r="D456" s="432"/>
      <c r="E456" s="432"/>
      <c r="F456" s="432"/>
      <c r="G456" s="432"/>
      <c r="H456" s="432"/>
      <c r="I456" s="432"/>
      <c r="J456" s="432"/>
      <c r="K456" s="432"/>
      <c r="L456" s="432"/>
      <c r="M456" s="432"/>
      <c r="N456" s="432"/>
      <c r="O456" s="432"/>
      <c r="P456" s="432"/>
      <c r="Q456" s="432"/>
      <c r="R456" s="432"/>
      <c r="S456" s="432"/>
      <c r="T456" s="432"/>
      <c r="U456" s="432"/>
      <c r="V456" s="432"/>
      <c r="W456" s="432"/>
      <c r="X456" s="432"/>
      <c r="Y456" s="432"/>
      <c r="Z456" s="432"/>
      <c r="AA456" s="432"/>
      <c r="AB456" s="432"/>
      <c r="AC456" s="432"/>
      <c r="AD456" s="432"/>
      <c r="AE456" s="432"/>
      <c r="AF456" s="432"/>
      <c r="AG456" s="432"/>
      <c r="AH456" s="432"/>
      <c r="AI456" s="432"/>
      <c r="AJ456" s="432"/>
      <c r="AK456" s="432"/>
      <c r="AL456" s="432"/>
      <c r="AM456" s="432"/>
      <c r="AN456" s="432"/>
      <c r="AO456" s="432"/>
      <c r="AP456" s="432"/>
      <c r="AQ456" s="432"/>
      <c r="AR456" s="432"/>
      <c r="AS456" s="432"/>
      <c r="AT456" s="432"/>
      <c r="AU456" s="432"/>
      <c r="AV456" s="432"/>
      <c r="AW456" s="432"/>
      <c r="AX456" s="432"/>
      <c r="AY456" s="432"/>
      <c r="AZ456" s="432"/>
      <c r="BA456" s="432"/>
    </row>
    <row r="457" spans="1:53">
      <c r="A457" s="432"/>
      <c r="B457" s="432"/>
      <c r="C457" s="432"/>
      <c r="D457" s="432"/>
      <c r="E457" s="432"/>
      <c r="F457" s="432"/>
      <c r="G457" s="432"/>
      <c r="H457" s="432"/>
      <c r="I457" s="432"/>
      <c r="J457" s="432"/>
      <c r="K457" s="432"/>
      <c r="L457" s="432"/>
      <c r="M457" s="432"/>
      <c r="N457" s="432"/>
      <c r="O457" s="432"/>
      <c r="P457" s="432"/>
      <c r="Q457" s="432"/>
      <c r="R457" s="432"/>
      <c r="S457" s="432"/>
      <c r="T457" s="432"/>
      <c r="U457" s="432"/>
      <c r="V457" s="432"/>
      <c r="W457" s="432"/>
      <c r="X457" s="432"/>
      <c r="Y457" s="432"/>
      <c r="Z457" s="432"/>
      <c r="AA457" s="432"/>
      <c r="AB457" s="432"/>
      <c r="AC457" s="432"/>
      <c r="AD457" s="432"/>
      <c r="AE457" s="432"/>
      <c r="AF457" s="432"/>
      <c r="AG457" s="432"/>
      <c r="AH457" s="432"/>
      <c r="AI457" s="432"/>
      <c r="AJ457" s="432"/>
      <c r="AK457" s="432"/>
      <c r="AL457" s="432"/>
      <c r="AM457" s="432"/>
      <c r="AN457" s="432"/>
      <c r="AO457" s="432"/>
      <c r="AP457" s="432"/>
      <c r="AQ457" s="432"/>
      <c r="AR457" s="432"/>
      <c r="AS457" s="432"/>
      <c r="AT457" s="432"/>
      <c r="AU457" s="432"/>
      <c r="AV457" s="432"/>
      <c r="AW457" s="432"/>
      <c r="AX457" s="432"/>
      <c r="AY457" s="432"/>
      <c r="AZ457" s="432"/>
      <c r="BA457" s="432"/>
    </row>
    <row r="458" spans="1:53">
      <c r="A458" s="432"/>
      <c r="B458" s="432"/>
      <c r="C458" s="432"/>
      <c r="D458" s="432"/>
      <c r="E458" s="432"/>
      <c r="F458" s="432"/>
      <c r="G458" s="432"/>
      <c r="H458" s="432"/>
      <c r="I458" s="432"/>
      <c r="J458" s="432"/>
      <c r="K458" s="432"/>
      <c r="L458" s="432"/>
      <c r="M458" s="432"/>
      <c r="N458" s="432"/>
      <c r="O458" s="432"/>
      <c r="P458" s="432"/>
      <c r="Q458" s="432"/>
      <c r="R458" s="432"/>
      <c r="S458" s="432"/>
      <c r="T458" s="432"/>
      <c r="U458" s="432"/>
      <c r="V458" s="432"/>
      <c r="W458" s="432"/>
      <c r="X458" s="432"/>
      <c r="Y458" s="432"/>
      <c r="Z458" s="432"/>
      <c r="AA458" s="432"/>
      <c r="AB458" s="432"/>
      <c r="AC458" s="432"/>
      <c r="AD458" s="432"/>
      <c r="AE458" s="432"/>
      <c r="AF458" s="432"/>
      <c r="AG458" s="432"/>
      <c r="AH458" s="432"/>
      <c r="AI458" s="432"/>
      <c r="AJ458" s="432"/>
      <c r="AK458" s="432"/>
      <c r="AL458" s="432"/>
      <c r="AM458" s="432"/>
      <c r="AN458" s="432"/>
      <c r="AO458" s="432"/>
      <c r="AP458" s="432"/>
      <c r="AQ458" s="432"/>
      <c r="AR458" s="432"/>
      <c r="AS458" s="432"/>
      <c r="AT458" s="432"/>
      <c r="AU458" s="432"/>
      <c r="AV458" s="432"/>
      <c r="AW458" s="432"/>
      <c r="AX458" s="432"/>
      <c r="AY458" s="432"/>
      <c r="AZ458" s="432"/>
      <c r="BA458" s="432"/>
    </row>
    <row r="459" spans="1:53">
      <c r="A459" s="432"/>
      <c r="B459" s="432"/>
      <c r="C459" s="432"/>
      <c r="D459" s="432"/>
      <c r="E459" s="432"/>
      <c r="F459" s="432"/>
      <c r="G459" s="432"/>
      <c r="H459" s="432"/>
      <c r="I459" s="432"/>
      <c r="J459" s="432"/>
      <c r="K459" s="432"/>
      <c r="L459" s="432"/>
      <c r="M459" s="432"/>
      <c r="N459" s="432"/>
      <c r="O459" s="432"/>
      <c r="P459" s="432"/>
      <c r="Q459" s="432"/>
      <c r="R459" s="432"/>
      <c r="S459" s="432"/>
      <c r="T459" s="432"/>
      <c r="U459" s="432"/>
      <c r="V459" s="432"/>
      <c r="W459" s="432"/>
      <c r="X459" s="432"/>
      <c r="Y459" s="432"/>
      <c r="Z459" s="432"/>
      <c r="AA459" s="432"/>
      <c r="AB459" s="432"/>
      <c r="AC459" s="432"/>
      <c r="AD459" s="432"/>
      <c r="AE459" s="432"/>
      <c r="AF459" s="432"/>
      <c r="AG459" s="432"/>
      <c r="AH459" s="432"/>
      <c r="AI459" s="432"/>
      <c r="AJ459" s="432"/>
      <c r="AK459" s="432"/>
      <c r="AL459" s="432"/>
      <c r="AM459" s="432"/>
      <c r="AN459" s="432"/>
      <c r="AO459" s="432"/>
      <c r="AP459" s="432"/>
      <c r="AQ459" s="432"/>
      <c r="AR459" s="432"/>
      <c r="AS459" s="432"/>
      <c r="AT459" s="432"/>
      <c r="AU459" s="432"/>
      <c r="AV459" s="432"/>
      <c r="AW459" s="432"/>
      <c r="AX459" s="432"/>
      <c r="AY459" s="432"/>
      <c r="AZ459" s="432"/>
      <c r="BA459" s="432"/>
    </row>
    <row r="460" spans="1:53">
      <c r="A460" s="432"/>
      <c r="B460" s="432"/>
      <c r="C460" s="432"/>
      <c r="D460" s="432"/>
      <c r="E460" s="432"/>
      <c r="F460" s="432"/>
      <c r="G460" s="432"/>
      <c r="H460" s="432"/>
      <c r="I460" s="432"/>
      <c r="J460" s="432"/>
      <c r="K460" s="432"/>
      <c r="L460" s="432"/>
      <c r="M460" s="432"/>
      <c r="N460" s="432"/>
      <c r="O460" s="432"/>
      <c r="P460" s="432"/>
      <c r="Q460" s="432"/>
      <c r="R460" s="432"/>
      <c r="S460" s="432"/>
      <c r="T460" s="432"/>
      <c r="U460" s="432"/>
      <c r="V460" s="432"/>
      <c r="W460" s="432"/>
      <c r="X460" s="432"/>
      <c r="Y460" s="432"/>
      <c r="Z460" s="432"/>
      <c r="AA460" s="432"/>
      <c r="AB460" s="432"/>
      <c r="AC460" s="432"/>
      <c r="AD460" s="432"/>
      <c r="AE460" s="432"/>
      <c r="AF460" s="432"/>
      <c r="AG460" s="432"/>
      <c r="AH460" s="432"/>
      <c r="AI460" s="432"/>
      <c r="AJ460" s="432"/>
      <c r="AK460" s="432"/>
      <c r="AL460" s="432"/>
      <c r="AM460" s="432"/>
      <c r="AN460" s="432"/>
      <c r="AO460" s="432"/>
      <c r="AP460" s="432"/>
      <c r="AQ460" s="432"/>
      <c r="AR460" s="432"/>
      <c r="AS460" s="432"/>
      <c r="AT460" s="432"/>
      <c r="AU460" s="432"/>
      <c r="AV460" s="432"/>
      <c r="AW460" s="432"/>
      <c r="AX460" s="432"/>
      <c r="AY460" s="432"/>
      <c r="AZ460" s="432"/>
      <c r="BA460" s="432"/>
    </row>
    <row r="461" spans="1:53">
      <c r="A461" s="432"/>
      <c r="B461" s="432"/>
      <c r="C461" s="432"/>
      <c r="D461" s="432"/>
      <c r="E461" s="432"/>
      <c r="F461" s="432"/>
      <c r="G461" s="432"/>
      <c r="H461" s="432"/>
      <c r="I461" s="432"/>
      <c r="J461" s="432"/>
      <c r="K461" s="432"/>
      <c r="L461" s="432"/>
      <c r="M461" s="432"/>
      <c r="N461" s="432"/>
      <c r="O461" s="432"/>
      <c r="P461" s="432"/>
      <c r="Q461" s="432"/>
      <c r="R461" s="432"/>
      <c r="S461" s="432"/>
      <c r="T461" s="432"/>
      <c r="U461" s="432"/>
      <c r="V461" s="432"/>
      <c r="W461" s="432"/>
      <c r="X461" s="432"/>
      <c r="Y461" s="432"/>
      <c r="Z461" s="432"/>
      <c r="AA461" s="432"/>
      <c r="AB461" s="432"/>
      <c r="AC461" s="432"/>
      <c r="AD461" s="432"/>
      <c r="AE461" s="432"/>
      <c r="AF461" s="432"/>
      <c r="AG461" s="432"/>
      <c r="AH461" s="432"/>
      <c r="AI461" s="432"/>
      <c r="AJ461" s="432"/>
      <c r="AK461" s="432"/>
      <c r="AL461" s="432"/>
      <c r="AM461" s="432"/>
      <c r="AN461" s="432"/>
      <c r="AO461" s="432"/>
      <c r="AP461" s="432"/>
      <c r="AQ461" s="432"/>
      <c r="AR461" s="432"/>
      <c r="AS461" s="432"/>
      <c r="AT461" s="432"/>
      <c r="AU461" s="432"/>
      <c r="AV461" s="432"/>
      <c r="AW461" s="432"/>
      <c r="AX461" s="432"/>
      <c r="AY461" s="432"/>
      <c r="AZ461" s="432"/>
      <c r="BA461" s="432"/>
    </row>
    <row r="462" spans="1:53">
      <c r="A462" s="432"/>
      <c r="B462" s="432"/>
      <c r="C462" s="432"/>
      <c r="D462" s="432"/>
      <c r="E462" s="432"/>
      <c r="F462" s="432"/>
      <c r="G462" s="432"/>
      <c r="H462" s="432"/>
      <c r="I462" s="432"/>
      <c r="J462" s="432"/>
      <c r="K462" s="432"/>
      <c r="L462" s="432"/>
      <c r="M462" s="432"/>
      <c r="N462" s="432"/>
      <c r="O462" s="432"/>
      <c r="P462" s="432"/>
      <c r="Q462" s="432"/>
      <c r="R462" s="432"/>
      <c r="S462" s="432"/>
      <c r="T462" s="432"/>
      <c r="U462" s="432"/>
      <c r="V462" s="432"/>
      <c r="W462" s="432"/>
      <c r="X462" s="432"/>
      <c r="Y462" s="432"/>
      <c r="Z462" s="432"/>
      <c r="AA462" s="432"/>
      <c r="AB462" s="432"/>
      <c r="AC462" s="432"/>
      <c r="AD462" s="432"/>
      <c r="AE462" s="432"/>
      <c r="AF462" s="432"/>
      <c r="AG462" s="432"/>
      <c r="AH462" s="432"/>
      <c r="AI462" s="432"/>
      <c r="AJ462" s="432"/>
      <c r="AK462" s="432"/>
      <c r="AL462" s="432"/>
      <c r="AM462" s="432"/>
      <c r="AN462" s="432"/>
      <c r="AO462" s="432"/>
      <c r="AP462" s="432"/>
      <c r="AQ462" s="432"/>
      <c r="AR462" s="432"/>
      <c r="AS462" s="432"/>
      <c r="AT462" s="432"/>
      <c r="AU462" s="432"/>
      <c r="AV462" s="432"/>
      <c r="AW462" s="432"/>
      <c r="AX462" s="432"/>
      <c r="AY462" s="432"/>
      <c r="AZ462" s="432"/>
      <c r="BA462" s="432"/>
    </row>
    <row r="463" spans="1:53">
      <c r="A463" s="432"/>
      <c r="B463" s="432"/>
      <c r="C463" s="432"/>
      <c r="D463" s="432"/>
      <c r="E463" s="432"/>
      <c r="F463" s="432"/>
      <c r="G463" s="432"/>
      <c r="H463" s="432"/>
      <c r="I463" s="432"/>
      <c r="J463" s="432"/>
      <c r="K463" s="432"/>
      <c r="L463" s="432"/>
      <c r="M463" s="432"/>
      <c r="N463" s="432"/>
      <c r="O463" s="432"/>
      <c r="P463" s="432"/>
      <c r="Q463" s="432"/>
      <c r="R463" s="432"/>
      <c r="S463" s="432"/>
      <c r="T463" s="432"/>
      <c r="U463" s="432"/>
      <c r="V463" s="432"/>
      <c r="W463" s="432"/>
      <c r="X463" s="432"/>
      <c r="Y463" s="432"/>
      <c r="Z463" s="432"/>
      <c r="AA463" s="432"/>
      <c r="AB463" s="432"/>
      <c r="AC463" s="432"/>
      <c r="AD463" s="432"/>
      <c r="AE463" s="432"/>
      <c r="AF463" s="432"/>
      <c r="AG463" s="432"/>
      <c r="AH463" s="432"/>
      <c r="AI463" s="432"/>
      <c r="AJ463" s="432"/>
      <c r="AK463" s="432"/>
      <c r="AL463" s="432"/>
      <c r="AM463" s="432"/>
      <c r="AN463" s="432"/>
      <c r="AO463" s="432"/>
      <c r="AP463" s="432"/>
      <c r="AQ463" s="432"/>
      <c r="AR463" s="432"/>
      <c r="AS463" s="432"/>
      <c r="AT463" s="432"/>
      <c r="AU463" s="432"/>
      <c r="AV463" s="432"/>
      <c r="AW463" s="432"/>
      <c r="AX463" s="432"/>
      <c r="AY463" s="432"/>
      <c r="AZ463" s="432"/>
      <c r="BA463" s="432"/>
    </row>
    <row r="464" spans="1:53">
      <c r="A464" s="432"/>
      <c r="B464" s="432"/>
      <c r="C464" s="432"/>
      <c r="D464" s="432"/>
      <c r="E464" s="432"/>
      <c r="F464" s="432"/>
      <c r="G464" s="432"/>
      <c r="H464" s="432"/>
      <c r="I464" s="432"/>
      <c r="J464" s="432"/>
      <c r="K464" s="432"/>
      <c r="L464" s="432"/>
      <c r="M464" s="432"/>
      <c r="N464" s="432"/>
      <c r="O464" s="432"/>
      <c r="P464" s="432"/>
      <c r="Q464" s="432"/>
      <c r="R464" s="432"/>
      <c r="S464" s="432"/>
      <c r="T464" s="432"/>
      <c r="U464" s="432"/>
      <c r="V464" s="432"/>
      <c r="W464" s="432"/>
      <c r="X464" s="432"/>
      <c r="Y464" s="432"/>
      <c r="Z464" s="432"/>
      <c r="AA464" s="432"/>
      <c r="AB464" s="432"/>
      <c r="AC464" s="432"/>
      <c r="AD464" s="432"/>
      <c r="AE464" s="432"/>
      <c r="AF464" s="432"/>
      <c r="AG464" s="432"/>
      <c r="AH464" s="432"/>
      <c r="AI464" s="432"/>
      <c r="AJ464" s="432"/>
      <c r="AK464" s="432"/>
      <c r="AL464" s="432"/>
      <c r="AM464" s="432"/>
      <c r="AN464" s="432"/>
      <c r="AO464" s="432"/>
      <c r="AP464" s="432"/>
      <c r="AQ464" s="432"/>
      <c r="AR464" s="432"/>
      <c r="AS464" s="432"/>
      <c r="AT464" s="432"/>
      <c r="AU464" s="432"/>
      <c r="AV464" s="432"/>
      <c r="AW464" s="432"/>
      <c r="AX464" s="432"/>
      <c r="AY464" s="432"/>
      <c r="AZ464" s="432"/>
      <c r="BA464" s="432"/>
    </row>
    <row r="465" spans="1:53">
      <c r="A465" s="432"/>
      <c r="B465" s="432"/>
      <c r="C465" s="432"/>
      <c r="D465" s="432"/>
      <c r="E465" s="432"/>
      <c r="F465" s="432"/>
      <c r="G465" s="432"/>
      <c r="H465" s="432"/>
      <c r="I465" s="432"/>
      <c r="J465" s="432"/>
      <c r="K465" s="432"/>
      <c r="L465" s="432"/>
      <c r="M465" s="432"/>
      <c r="N465" s="432"/>
      <c r="O465" s="432"/>
      <c r="P465" s="432"/>
      <c r="Q465" s="432"/>
      <c r="R465" s="432"/>
      <c r="S465" s="432"/>
      <c r="T465" s="432"/>
      <c r="U465" s="432"/>
      <c r="V465" s="432"/>
      <c r="W465" s="432"/>
      <c r="X465" s="432"/>
      <c r="Y465" s="432"/>
      <c r="Z465" s="432"/>
      <c r="AA465" s="432"/>
      <c r="AB465" s="432"/>
      <c r="AC465" s="432"/>
      <c r="AD465" s="432"/>
      <c r="AE465" s="432"/>
      <c r="AF465" s="432"/>
      <c r="AG465" s="432"/>
      <c r="AH465" s="432"/>
      <c r="AI465" s="432"/>
      <c r="AJ465" s="432"/>
      <c r="AK465" s="432"/>
      <c r="AL465" s="432"/>
      <c r="AM465" s="432"/>
      <c r="AN465" s="432"/>
      <c r="AO465" s="432"/>
      <c r="AP465" s="432"/>
      <c r="AQ465" s="432"/>
      <c r="AR465" s="432"/>
      <c r="AS465" s="432"/>
      <c r="AT465" s="432"/>
      <c r="AU465" s="432"/>
      <c r="AV465" s="432"/>
      <c r="AW465" s="432"/>
      <c r="AX465" s="432"/>
      <c r="AY465" s="432"/>
      <c r="AZ465" s="432"/>
      <c r="BA465" s="432"/>
    </row>
    <row r="466" spans="1:53">
      <c r="A466" s="432"/>
      <c r="B466" s="432"/>
      <c r="C466" s="432"/>
      <c r="D466" s="432"/>
      <c r="E466" s="432"/>
      <c r="F466" s="432"/>
      <c r="G466" s="432"/>
      <c r="H466" s="432"/>
      <c r="I466" s="432"/>
      <c r="J466" s="432"/>
      <c r="K466" s="432"/>
      <c r="L466" s="432"/>
      <c r="M466" s="432"/>
      <c r="N466" s="432"/>
      <c r="O466" s="432"/>
      <c r="P466" s="432"/>
      <c r="Q466" s="432"/>
      <c r="R466" s="432"/>
      <c r="S466" s="432"/>
      <c r="T466" s="432"/>
      <c r="U466" s="432"/>
      <c r="V466" s="432"/>
      <c r="W466" s="432"/>
      <c r="X466" s="432"/>
      <c r="Y466" s="432"/>
      <c r="Z466" s="432"/>
      <c r="AA466" s="432"/>
      <c r="AB466" s="432"/>
      <c r="AC466" s="432"/>
      <c r="AD466" s="432"/>
      <c r="AE466" s="432"/>
      <c r="AF466" s="432"/>
      <c r="AG466" s="432"/>
      <c r="AH466" s="432"/>
      <c r="AI466" s="432"/>
      <c r="AJ466" s="432"/>
      <c r="AK466" s="432"/>
      <c r="AL466" s="432"/>
      <c r="AM466" s="432"/>
      <c r="AN466" s="432"/>
      <c r="AO466" s="432"/>
      <c r="AP466" s="432"/>
      <c r="AQ466" s="432"/>
      <c r="AR466" s="432"/>
      <c r="AS466" s="432"/>
      <c r="AT466" s="432"/>
      <c r="AU466" s="432"/>
      <c r="AV466" s="432"/>
      <c r="AW466" s="432"/>
      <c r="AX466" s="432"/>
      <c r="AY466" s="432"/>
      <c r="AZ466" s="432"/>
      <c r="BA466" s="432"/>
    </row>
    <row r="467" spans="1:53">
      <c r="A467" s="432"/>
      <c r="B467" s="432"/>
      <c r="C467" s="432"/>
      <c r="D467" s="432"/>
      <c r="E467" s="432"/>
      <c r="F467" s="432"/>
      <c r="G467" s="432"/>
      <c r="H467" s="432"/>
      <c r="I467" s="432"/>
      <c r="J467" s="432"/>
      <c r="K467" s="432"/>
      <c r="L467" s="432"/>
      <c r="M467" s="432"/>
      <c r="N467" s="432"/>
      <c r="O467" s="432"/>
      <c r="P467" s="432"/>
      <c r="Q467" s="432"/>
      <c r="R467" s="432"/>
      <c r="S467" s="432"/>
      <c r="T467" s="432"/>
      <c r="U467" s="432"/>
      <c r="V467" s="432"/>
      <c r="W467" s="432"/>
      <c r="X467" s="432"/>
      <c r="Y467" s="432"/>
      <c r="Z467" s="432"/>
      <c r="AA467" s="432"/>
      <c r="AB467" s="432"/>
      <c r="AC467" s="432"/>
      <c r="AD467" s="432"/>
      <c r="AE467" s="432"/>
      <c r="AF467" s="432"/>
      <c r="AG467" s="432"/>
      <c r="AH467" s="432"/>
      <c r="AI467" s="432"/>
      <c r="AJ467" s="432"/>
      <c r="AK467" s="432"/>
      <c r="AL467" s="432"/>
      <c r="AM467" s="432"/>
      <c r="AN467" s="432"/>
      <c r="AO467" s="432"/>
      <c r="AP467" s="432"/>
      <c r="AQ467" s="432"/>
      <c r="AR467" s="432"/>
      <c r="AS467" s="432"/>
      <c r="AT467" s="432"/>
      <c r="AU467" s="432"/>
      <c r="AV467" s="432"/>
      <c r="AW467" s="432"/>
      <c r="AX467" s="432"/>
      <c r="AY467" s="432"/>
      <c r="AZ467" s="432"/>
      <c r="BA467" s="432"/>
    </row>
    <row r="468" spans="1:53">
      <c r="A468" s="432"/>
      <c r="B468" s="432"/>
      <c r="C468" s="432"/>
      <c r="D468" s="432"/>
      <c r="E468" s="432"/>
      <c r="F468" s="432"/>
      <c r="G468" s="432"/>
      <c r="H468" s="432"/>
      <c r="I468" s="432"/>
      <c r="J468" s="432"/>
      <c r="K468" s="432"/>
      <c r="L468" s="432"/>
      <c r="M468" s="432"/>
      <c r="N468" s="432"/>
      <c r="O468" s="432"/>
      <c r="P468" s="432"/>
      <c r="Q468" s="432"/>
      <c r="R468" s="432"/>
      <c r="S468" s="432"/>
      <c r="T468" s="432"/>
      <c r="U468" s="432"/>
      <c r="V468" s="432"/>
      <c r="W468" s="432"/>
      <c r="X468" s="432"/>
      <c r="Y468" s="432"/>
      <c r="Z468" s="432"/>
      <c r="AA468" s="432"/>
      <c r="AB468" s="432"/>
      <c r="AC468" s="432"/>
      <c r="AD468" s="432"/>
      <c r="AE468" s="432"/>
      <c r="AF468" s="432"/>
      <c r="AG468" s="432"/>
      <c r="AH468" s="432"/>
      <c r="AI468" s="432"/>
      <c r="AJ468" s="432"/>
      <c r="AK468" s="432"/>
      <c r="AL468" s="432"/>
      <c r="AM468" s="432"/>
      <c r="AN468" s="432"/>
      <c r="AO468" s="432"/>
      <c r="AP468" s="432"/>
      <c r="AQ468" s="432"/>
      <c r="AR468" s="432"/>
      <c r="AS468" s="432"/>
      <c r="AT468" s="432"/>
      <c r="AU468" s="432"/>
      <c r="AV468" s="432"/>
      <c r="AW468" s="432"/>
      <c r="AX468" s="432"/>
      <c r="AY468" s="432"/>
      <c r="AZ468" s="432"/>
      <c r="BA468" s="432"/>
    </row>
    <row r="469" spans="1:53">
      <c r="A469" s="432"/>
      <c r="B469" s="432"/>
      <c r="C469" s="432"/>
      <c r="D469" s="432"/>
      <c r="E469" s="432"/>
      <c r="F469" s="432"/>
      <c r="G469" s="432"/>
      <c r="H469" s="432"/>
      <c r="I469" s="432"/>
      <c r="J469" s="432"/>
      <c r="K469" s="432"/>
      <c r="L469" s="432"/>
      <c r="M469" s="432"/>
      <c r="N469" s="432"/>
      <c r="O469" s="432"/>
      <c r="P469" s="432"/>
      <c r="Q469" s="432"/>
      <c r="R469" s="432"/>
      <c r="S469" s="432"/>
      <c r="T469" s="432"/>
      <c r="U469" s="432"/>
      <c r="V469" s="432"/>
      <c r="W469" s="432"/>
      <c r="X469" s="432"/>
      <c r="Y469" s="432"/>
      <c r="Z469" s="432"/>
      <c r="AA469" s="432"/>
      <c r="AB469" s="432"/>
      <c r="AC469" s="432"/>
      <c r="AD469" s="432"/>
      <c r="AE469" s="432"/>
      <c r="AF469" s="432"/>
      <c r="AG469" s="432"/>
      <c r="AH469" s="432"/>
      <c r="AI469" s="432"/>
      <c r="AJ469" s="432"/>
      <c r="AK469" s="432"/>
      <c r="AL469" s="432"/>
      <c r="AM469" s="432"/>
      <c r="AN469" s="432"/>
      <c r="AO469" s="432"/>
      <c r="AP469" s="432"/>
      <c r="AQ469" s="432"/>
      <c r="AR469" s="432"/>
      <c r="AS469" s="432"/>
      <c r="AT469" s="432"/>
      <c r="AU469" s="432"/>
      <c r="AV469" s="432"/>
      <c r="AW469" s="432"/>
      <c r="AX469" s="432"/>
      <c r="AY469" s="432"/>
      <c r="AZ469" s="432"/>
      <c r="BA469" s="432"/>
    </row>
    <row r="470" spans="1:53">
      <c r="A470" s="432"/>
      <c r="B470" s="432"/>
      <c r="C470" s="432"/>
      <c r="D470" s="432"/>
      <c r="E470" s="432"/>
      <c r="F470" s="432"/>
      <c r="G470" s="432"/>
      <c r="H470" s="432"/>
      <c r="I470" s="432"/>
      <c r="J470" s="432"/>
      <c r="K470" s="432"/>
      <c r="L470" s="432"/>
      <c r="M470" s="432"/>
      <c r="N470" s="432"/>
      <c r="O470" s="432"/>
      <c r="P470" s="432"/>
      <c r="Q470" s="432"/>
      <c r="R470" s="432"/>
      <c r="S470" s="432"/>
      <c r="T470" s="432"/>
      <c r="U470" s="432"/>
      <c r="V470" s="432"/>
      <c r="W470" s="432"/>
      <c r="X470" s="432"/>
      <c r="Y470" s="432"/>
      <c r="Z470" s="432"/>
      <c r="AA470" s="432"/>
      <c r="AB470" s="432"/>
      <c r="AC470" s="432"/>
      <c r="AD470" s="432"/>
      <c r="AE470" s="432"/>
      <c r="AF470" s="432"/>
      <c r="AG470" s="432"/>
      <c r="AH470" s="432"/>
      <c r="AI470" s="432"/>
      <c r="AJ470" s="432"/>
      <c r="AK470" s="432"/>
      <c r="AL470" s="432"/>
      <c r="AM470" s="432"/>
      <c r="AN470" s="432"/>
      <c r="AO470" s="432"/>
      <c r="AP470" s="432"/>
      <c r="AQ470" s="432"/>
      <c r="AR470" s="432"/>
      <c r="AS470" s="432"/>
      <c r="AT470" s="432"/>
      <c r="AU470" s="432"/>
      <c r="AV470" s="432"/>
      <c r="AW470" s="432"/>
      <c r="AX470" s="432"/>
      <c r="AY470" s="432"/>
      <c r="AZ470" s="432"/>
      <c r="BA470" s="432"/>
    </row>
    <row r="471" spans="1:53">
      <c r="A471" s="432"/>
      <c r="B471" s="432"/>
      <c r="C471" s="432"/>
      <c r="D471" s="432"/>
      <c r="E471" s="432"/>
      <c r="F471" s="432"/>
      <c r="G471" s="432"/>
      <c r="H471" s="432"/>
      <c r="I471" s="432"/>
      <c r="J471" s="432"/>
      <c r="K471" s="432"/>
      <c r="L471" s="432"/>
      <c r="M471" s="432"/>
      <c r="N471" s="432"/>
      <c r="O471" s="432"/>
      <c r="P471" s="432"/>
      <c r="Q471" s="432"/>
      <c r="R471" s="432"/>
      <c r="S471" s="432"/>
      <c r="T471" s="432"/>
      <c r="U471" s="432"/>
      <c r="V471" s="432"/>
      <c r="W471" s="432"/>
      <c r="X471" s="432"/>
      <c r="Y471" s="432"/>
      <c r="Z471" s="432"/>
      <c r="AA471" s="432"/>
      <c r="AB471" s="432"/>
      <c r="AC471" s="432"/>
      <c r="AD471" s="432"/>
      <c r="AE471" s="432"/>
      <c r="AF471" s="432"/>
      <c r="AG471" s="432"/>
      <c r="AH471" s="432"/>
      <c r="AI471" s="432"/>
      <c r="AJ471" s="432"/>
      <c r="AK471" s="432"/>
      <c r="AL471" s="432"/>
      <c r="AM471" s="432"/>
      <c r="AN471" s="432"/>
      <c r="AO471" s="432"/>
      <c r="AP471" s="432"/>
      <c r="AQ471" s="432"/>
      <c r="AR471" s="432"/>
      <c r="AS471" s="432"/>
      <c r="AT471" s="432"/>
      <c r="AU471" s="432"/>
      <c r="AV471" s="432"/>
      <c r="AW471" s="432"/>
      <c r="AX471" s="432"/>
      <c r="AY471" s="432"/>
      <c r="AZ471" s="432"/>
      <c r="BA471" s="432"/>
    </row>
    <row r="472" spans="1:53">
      <c r="A472" s="432"/>
      <c r="B472" s="432"/>
      <c r="C472" s="432"/>
      <c r="D472" s="432"/>
      <c r="E472" s="432"/>
      <c r="F472" s="432"/>
      <c r="G472" s="432"/>
      <c r="H472" s="432"/>
      <c r="I472" s="432"/>
      <c r="J472" s="432"/>
      <c r="K472" s="432"/>
      <c r="L472" s="432"/>
      <c r="M472" s="432"/>
      <c r="N472" s="432"/>
      <c r="O472" s="432"/>
      <c r="P472" s="432"/>
      <c r="Q472" s="432"/>
      <c r="R472" s="432"/>
      <c r="S472" s="432"/>
      <c r="T472" s="432"/>
      <c r="U472" s="432"/>
      <c r="V472" s="432"/>
      <c r="W472" s="432"/>
      <c r="X472" s="432"/>
      <c r="Y472" s="432"/>
      <c r="Z472" s="432"/>
      <c r="AA472" s="432"/>
      <c r="AB472" s="432"/>
      <c r="AC472" s="432"/>
      <c r="AD472" s="432"/>
      <c r="AE472" s="432"/>
      <c r="AF472" s="432"/>
      <c r="AG472" s="432"/>
      <c r="AH472" s="432"/>
      <c r="AI472" s="432"/>
      <c r="AJ472" s="432"/>
      <c r="AK472" s="432"/>
      <c r="AL472" s="432"/>
      <c r="AM472" s="432"/>
      <c r="AN472" s="432"/>
      <c r="AO472" s="432"/>
      <c r="AP472" s="432"/>
      <c r="AQ472" s="432"/>
      <c r="AR472" s="432"/>
      <c r="AS472" s="432"/>
      <c r="AT472" s="432"/>
      <c r="AU472" s="432"/>
      <c r="AV472" s="432"/>
      <c r="AW472" s="432"/>
      <c r="AX472" s="432"/>
      <c r="AY472" s="432"/>
      <c r="AZ472" s="432"/>
      <c r="BA472" s="432"/>
    </row>
    <row r="473" spans="1:53">
      <c r="A473" s="432"/>
      <c r="B473" s="432"/>
      <c r="C473" s="432"/>
      <c r="D473" s="432"/>
      <c r="E473" s="432"/>
      <c r="F473" s="432"/>
      <c r="G473" s="432"/>
      <c r="H473" s="432"/>
      <c r="I473" s="432"/>
      <c r="J473" s="432"/>
      <c r="K473" s="432"/>
      <c r="L473" s="432"/>
      <c r="M473" s="432"/>
      <c r="N473" s="432"/>
      <c r="O473" s="432"/>
      <c r="P473" s="432"/>
      <c r="Q473" s="432"/>
      <c r="R473" s="432"/>
      <c r="S473" s="432"/>
      <c r="T473" s="432"/>
      <c r="U473" s="432"/>
      <c r="V473" s="432"/>
      <c r="W473" s="432"/>
      <c r="X473" s="432"/>
      <c r="Y473" s="432"/>
      <c r="Z473" s="432"/>
      <c r="AA473" s="432"/>
      <c r="AB473" s="432"/>
      <c r="AC473" s="432"/>
      <c r="AD473" s="432"/>
      <c r="AE473" s="432"/>
      <c r="AF473" s="432"/>
      <c r="AG473" s="432"/>
      <c r="AH473" s="432"/>
      <c r="AI473" s="432"/>
      <c r="AJ473" s="432"/>
      <c r="AK473" s="432"/>
      <c r="AL473" s="432"/>
      <c r="AM473" s="432"/>
      <c r="AN473" s="432"/>
      <c r="AO473" s="432"/>
      <c r="AP473" s="432"/>
      <c r="AQ473" s="432"/>
      <c r="AR473" s="432"/>
      <c r="AS473" s="432"/>
      <c r="AT473" s="432"/>
      <c r="AU473" s="432"/>
      <c r="AV473" s="432"/>
      <c r="AW473" s="432"/>
      <c r="AX473" s="432"/>
      <c r="AY473" s="432"/>
      <c r="AZ473" s="432"/>
      <c r="BA473" s="432"/>
    </row>
    <row r="474" spans="1:53">
      <c r="A474" s="432"/>
      <c r="B474" s="432"/>
      <c r="C474" s="432"/>
      <c r="D474" s="432"/>
      <c r="E474" s="432"/>
      <c r="F474" s="432"/>
      <c r="G474" s="432"/>
      <c r="H474" s="432"/>
      <c r="I474" s="432"/>
      <c r="J474" s="432"/>
      <c r="K474" s="432"/>
      <c r="L474" s="432"/>
      <c r="M474" s="432"/>
      <c r="N474" s="432"/>
      <c r="O474" s="432"/>
      <c r="P474" s="432"/>
      <c r="Q474" s="432"/>
      <c r="R474" s="432"/>
      <c r="S474" s="432"/>
      <c r="T474" s="432"/>
      <c r="U474" s="432"/>
      <c r="V474" s="432"/>
      <c r="W474" s="432"/>
      <c r="X474" s="432"/>
      <c r="Y474" s="432"/>
      <c r="Z474" s="432"/>
      <c r="AA474" s="432"/>
      <c r="AB474" s="432"/>
      <c r="AC474" s="432"/>
      <c r="AD474" s="432"/>
      <c r="AE474" s="432"/>
      <c r="AF474" s="432"/>
      <c r="AG474" s="432"/>
      <c r="AH474" s="432"/>
      <c r="AI474" s="432"/>
      <c r="AJ474" s="432"/>
      <c r="AK474" s="432"/>
      <c r="AL474" s="432"/>
      <c r="AM474" s="432"/>
      <c r="AN474" s="432"/>
      <c r="AO474" s="432"/>
      <c r="AP474" s="432"/>
      <c r="AQ474" s="432"/>
      <c r="AR474" s="432"/>
      <c r="AS474" s="432"/>
      <c r="AT474" s="432"/>
      <c r="AU474" s="432"/>
      <c r="AV474" s="432"/>
      <c r="AW474" s="432"/>
      <c r="AX474" s="432"/>
      <c r="AY474" s="432"/>
      <c r="AZ474" s="432"/>
      <c r="BA474" s="432"/>
    </row>
    <row r="475" spans="1:53">
      <c r="A475" s="432"/>
      <c r="B475" s="432"/>
      <c r="C475" s="432"/>
      <c r="D475" s="432"/>
      <c r="E475" s="432"/>
      <c r="F475" s="432"/>
      <c r="G475" s="432"/>
      <c r="H475" s="432"/>
      <c r="I475" s="432"/>
      <c r="J475" s="432"/>
      <c r="K475" s="432"/>
      <c r="L475" s="432"/>
      <c r="M475" s="432"/>
      <c r="N475" s="432"/>
      <c r="O475" s="432"/>
      <c r="P475" s="432"/>
      <c r="Q475" s="432"/>
      <c r="R475" s="432"/>
      <c r="S475" s="432"/>
      <c r="T475" s="432"/>
      <c r="U475" s="432"/>
      <c r="V475" s="432"/>
      <c r="W475" s="432"/>
      <c r="X475" s="432"/>
      <c r="Y475" s="432"/>
      <c r="Z475" s="432"/>
      <c r="AA475" s="432"/>
      <c r="AB475" s="432"/>
      <c r="AC475" s="432"/>
      <c r="AD475" s="432"/>
      <c r="AE475" s="432"/>
      <c r="AF475" s="432"/>
      <c r="AG475" s="432"/>
      <c r="AH475" s="432"/>
      <c r="AI475" s="432"/>
      <c r="AJ475" s="432"/>
      <c r="AK475" s="432"/>
      <c r="AL475" s="432"/>
      <c r="AM475" s="432"/>
      <c r="AN475" s="432"/>
      <c r="AO475" s="432"/>
      <c r="AP475" s="432"/>
      <c r="AQ475" s="432"/>
      <c r="AR475" s="432"/>
      <c r="AS475" s="432"/>
      <c r="AT475" s="432"/>
      <c r="AU475" s="432"/>
      <c r="AV475" s="432"/>
      <c r="AW475" s="432"/>
      <c r="AX475" s="432"/>
      <c r="AY475" s="432"/>
      <c r="AZ475" s="432"/>
      <c r="BA475" s="432"/>
    </row>
    <row r="476" spans="1:53">
      <c r="A476" s="432"/>
      <c r="B476" s="432"/>
      <c r="C476" s="432"/>
      <c r="D476" s="432"/>
      <c r="E476" s="432"/>
      <c r="F476" s="432"/>
      <c r="G476" s="432"/>
      <c r="H476" s="432"/>
      <c r="I476" s="432"/>
      <c r="J476" s="432"/>
      <c r="K476" s="432"/>
      <c r="L476" s="432"/>
      <c r="M476" s="432"/>
      <c r="N476" s="432"/>
      <c r="O476" s="432"/>
      <c r="P476" s="432"/>
      <c r="Q476" s="432"/>
      <c r="R476" s="432"/>
      <c r="S476" s="432"/>
      <c r="T476" s="432"/>
      <c r="U476" s="432"/>
      <c r="V476" s="432"/>
      <c r="W476" s="432"/>
      <c r="X476" s="432"/>
      <c r="Y476" s="432"/>
      <c r="Z476" s="432"/>
      <c r="AA476" s="432"/>
      <c r="AB476" s="432"/>
      <c r="AC476" s="432"/>
      <c r="AD476" s="432"/>
      <c r="AE476" s="432"/>
      <c r="AF476" s="432"/>
      <c r="AG476" s="432"/>
      <c r="AH476" s="432"/>
      <c r="AI476" s="432"/>
      <c r="AJ476" s="432"/>
      <c r="AK476" s="432"/>
      <c r="AL476" s="432"/>
      <c r="AM476" s="432"/>
      <c r="AN476" s="432"/>
      <c r="AO476" s="432"/>
      <c r="AP476" s="432"/>
      <c r="AQ476" s="432"/>
      <c r="AR476" s="432"/>
      <c r="AS476" s="432"/>
      <c r="AT476" s="432"/>
      <c r="AU476" s="432"/>
      <c r="AV476" s="432"/>
      <c r="AW476" s="432"/>
      <c r="AX476" s="432"/>
      <c r="AY476" s="432"/>
      <c r="AZ476" s="432"/>
      <c r="BA476" s="432"/>
    </row>
    <row r="477" spans="1:53">
      <c r="A477" s="432"/>
      <c r="B477" s="432"/>
      <c r="C477" s="432"/>
      <c r="D477" s="432"/>
      <c r="E477" s="432"/>
      <c r="F477" s="432"/>
      <c r="G477" s="432"/>
      <c r="H477" s="432"/>
      <c r="I477" s="432"/>
      <c r="J477" s="432"/>
      <c r="K477" s="432"/>
      <c r="L477" s="432"/>
      <c r="M477" s="432"/>
      <c r="N477" s="432"/>
      <c r="O477" s="432"/>
      <c r="P477" s="432"/>
      <c r="Q477" s="432"/>
      <c r="R477" s="432"/>
      <c r="S477" s="432"/>
      <c r="T477" s="432"/>
      <c r="U477" s="432"/>
      <c r="V477" s="432"/>
      <c r="W477" s="432"/>
      <c r="X477" s="432"/>
      <c r="Y477" s="432"/>
      <c r="Z477" s="432"/>
      <c r="AA477" s="432"/>
      <c r="AB477" s="432"/>
      <c r="AC477" s="432"/>
      <c r="AD477" s="432"/>
      <c r="AE477" s="432"/>
      <c r="AF477" s="432"/>
      <c r="AG477" s="432"/>
      <c r="AH477" s="432"/>
      <c r="AI477" s="432"/>
      <c r="AJ477" s="432"/>
      <c r="AK477" s="432"/>
      <c r="AL477" s="432"/>
      <c r="AM477" s="432"/>
      <c r="AN477" s="432"/>
      <c r="AO477" s="432"/>
      <c r="AP477" s="432"/>
      <c r="AQ477" s="432"/>
      <c r="AR477" s="432"/>
      <c r="AS477" s="432"/>
      <c r="AT477" s="432"/>
      <c r="AU477" s="432"/>
      <c r="AV477" s="432"/>
      <c r="AW477" s="432"/>
      <c r="AX477" s="432"/>
      <c r="AY477" s="432"/>
      <c r="AZ477" s="432"/>
      <c r="BA477" s="432"/>
    </row>
    <row r="478" spans="1:53">
      <c r="A478" s="432"/>
      <c r="B478" s="432"/>
      <c r="C478" s="432"/>
      <c r="D478" s="432"/>
      <c r="E478" s="432"/>
      <c r="F478" s="432"/>
      <c r="G478" s="432"/>
      <c r="H478" s="432"/>
      <c r="I478" s="432"/>
      <c r="J478" s="432"/>
      <c r="K478" s="432"/>
      <c r="L478" s="432"/>
      <c r="M478" s="432"/>
      <c r="N478" s="432"/>
      <c r="O478" s="432"/>
      <c r="P478" s="432"/>
      <c r="Q478" s="432"/>
      <c r="R478" s="432"/>
      <c r="S478" s="432"/>
      <c r="T478" s="432"/>
      <c r="U478" s="432"/>
      <c r="V478" s="432"/>
      <c r="W478" s="432"/>
      <c r="X478" s="432"/>
      <c r="Y478" s="432"/>
      <c r="Z478" s="432"/>
      <c r="AA478" s="432"/>
      <c r="AB478" s="432"/>
      <c r="AC478" s="432"/>
      <c r="AD478" s="432"/>
      <c r="AE478" s="432"/>
      <c r="AF478" s="432"/>
      <c r="AG478" s="432"/>
      <c r="AH478" s="432"/>
      <c r="AI478" s="432"/>
      <c r="AJ478" s="432"/>
      <c r="AK478" s="432"/>
      <c r="AL478" s="432"/>
      <c r="AM478" s="432"/>
      <c r="AN478" s="432"/>
      <c r="AO478" s="432"/>
      <c r="AP478" s="432"/>
      <c r="AQ478" s="432"/>
      <c r="AR478" s="432"/>
      <c r="AS478" s="432"/>
      <c r="AT478" s="432"/>
      <c r="AU478" s="432"/>
      <c r="AV478" s="432"/>
      <c r="AW478" s="432"/>
      <c r="AX478" s="432"/>
      <c r="AY478" s="432"/>
      <c r="AZ478" s="432"/>
      <c r="BA478" s="432"/>
    </row>
    <row r="479" spans="1:53">
      <c r="A479" s="432"/>
      <c r="B479" s="432"/>
      <c r="C479" s="432"/>
      <c r="D479" s="432"/>
      <c r="E479" s="432"/>
      <c r="F479" s="432"/>
      <c r="G479" s="432"/>
      <c r="H479" s="432"/>
      <c r="I479" s="432"/>
      <c r="J479" s="432"/>
      <c r="K479" s="432"/>
      <c r="L479" s="432"/>
      <c r="M479" s="432"/>
      <c r="N479" s="432"/>
      <c r="O479" s="432"/>
      <c r="P479" s="432"/>
      <c r="Q479" s="432"/>
      <c r="R479" s="432"/>
      <c r="S479" s="432"/>
      <c r="T479" s="432"/>
      <c r="U479" s="432"/>
      <c r="V479" s="432"/>
      <c r="W479" s="432"/>
      <c r="X479" s="432"/>
      <c r="Y479" s="432"/>
      <c r="Z479" s="432"/>
      <c r="AA479" s="432"/>
      <c r="AB479" s="432"/>
      <c r="AC479" s="432"/>
      <c r="AD479" s="432"/>
      <c r="AE479" s="432"/>
      <c r="AF479" s="432"/>
      <c r="AG479" s="432"/>
      <c r="AH479" s="432"/>
      <c r="AI479" s="432"/>
      <c r="AJ479" s="432"/>
      <c r="AK479" s="432"/>
      <c r="AL479" s="432"/>
      <c r="AM479" s="432"/>
      <c r="AN479" s="432"/>
      <c r="AO479" s="432"/>
      <c r="AP479" s="432"/>
      <c r="AQ479" s="432"/>
      <c r="AR479" s="432"/>
      <c r="AS479" s="432"/>
      <c r="AT479" s="432"/>
      <c r="AU479" s="432"/>
      <c r="AV479" s="432"/>
      <c r="AW479" s="432"/>
      <c r="AX479" s="432"/>
      <c r="AY479" s="432"/>
      <c r="AZ479" s="432"/>
      <c r="BA479" s="432"/>
    </row>
    <row r="480" spans="1:53">
      <c r="A480" s="432"/>
      <c r="B480" s="432"/>
      <c r="C480" s="432"/>
      <c r="D480" s="432"/>
      <c r="E480" s="432"/>
      <c r="F480" s="432"/>
      <c r="G480" s="432"/>
      <c r="H480" s="432"/>
      <c r="I480" s="432"/>
      <c r="J480" s="432"/>
      <c r="K480" s="432"/>
      <c r="L480" s="432"/>
      <c r="M480" s="432"/>
      <c r="N480" s="432"/>
      <c r="O480" s="432"/>
      <c r="P480" s="432"/>
      <c r="Q480" s="432"/>
      <c r="R480" s="432"/>
      <c r="S480" s="432"/>
      <c r="T480" s="432"/>
      <c r="U480" s="432"/>
      <c r="V480" s="432"/>
      <c r="W480" s="432"/>
      <c r="X480" s="432"/>
      <c r="Y480" s="432"/>
      <c r="Z480" s="432"/>
      <c r="AA480" s="432"/>
      <c r="AB480" s="432"/>
      <c r="AC480" s="432"/>
      <c r="AD480" s="432"/>
      <c r="AE480" s="432"/>
      <c r="AF480" s="432"/>
      <c r="AG480" s="432"/>
      <c r="AH480" s="432"/>
      <c r="AI480" s="432"/>
      <c r="AJ480" s="432"/>
      <c r="AK480" s="432"/>
      <c r="AL480" s="432"/>
      <c r="AM480" s="432"/>
      <c r="AN480" s="432"/>
      <c r="AO480" s="432"/>
      <c r="AP480" s="432"/>
      <c r="AQ480" s="432"/>
      <c r="AR480" s="432"/>
      <c r="AS480" s="432"/>
      <c r="AT480" s="432"/>
      <c r="AU480" s="432"/>
      <c r="AV480" s="432"/>
      <c r="AW480" s="432"/>
      <c r="AX480" s="432"/>
      <c r="AY480" s="432"/>
      <c r="AZ480" s="432"/>
      <c r="BA480" s="432"/>
    </row>
    <row r="481" spans="1:53">
      <c r="A481" s="432"/>
      <c r="B481" s="432"/>
      <c r="C481" s="432"/>
      <c r="D481" s="432"/>
      <c r="E481" s="432"/>
      <c r="F481" s="432"/>
      <c r="G481" s="432"/>
      <c r="H481" s="432"/>
      <c r="I481" s="432"/>
      <c r="J481" s="432"/>
      <c r="K481" s="432"/>
      <c r="L481" s="432"/>
      <c r="M481" s="432"/>
      <c r="N481" s="432"/>
      <c r="O481" s="432"/>
      <c r="P481" s="432"/>
      <c r="Q481" s="432"/>
      <c r="R481" s="432"/>
      <c r="S481" s="432"/>
      <c r="T481" s="432"/>
      <c r="U481" s="432"/>
      <c r="V481" s="432"/>
      <c r="W481" s="432"/>
      <c r="X481" s="432"/>
      <c r="Y481" s="432"/>
      <c r="Z481" s="432"/>
      <c r="AA481" s="432"/>
      <c r="AB481" s="432"/>
      <c r="AC481" s="432"/>
      <c r="AD481" s="432"/>
      <c r="AE481" s="432"/>
      <c r="AF481" s="432"/>
      <c r="AG481" s="432"/>
      <c r="AH481" s="432"/>
      <c r="AI481" s="432"/>
      <c r="AJ481" s="432"/>
      <c r="AK481" s="432"/>
      <c r="AL481" s="432"/>
      <c r="AM481" s="432"/>
      <c r="AN481" s="432"/>
      <c r="AO481" s="432"/>
      <c r="AP481" s="432"/>
      <c r="AQ481" s="432"/>
      <c r="AR481" s="432"/>
      <c r="AS481" s="432"/>
      <c r="AT481" s="432"/>
      <c r="AU481" s="432"/>
      <c r="AV481" s="432"/>
      <c r="AW481" s="432"/>
      <c r="AX481" s="432"/>
      <c r="AY481" s="432"/>
      <c r="AZ481" s="432"/>
      <c r="BA481" s="432"/>
    </row>
    <row r="482" spans="1:53">
      <c r="A482" s="432"/>
      <c r="B482" s="432"/>
      <c r="C482" s="432"/>
      <c r="D482" s="432"/>
      <c r="E482" s="432"/>
      <c r="F482" s="432"/>
      <c r="G482" s="432"/>
      <c r="H482" s="432"/>
      <c r="I482" s="432"/>
      <c r="J482" s="432"/>
      <c r="K482" s="432"/>
      <c r="L482" s="432"/>
      <c r="M482" s="432"/>
      <c r="N482" s="432"/>
      <c r="O482" s="432"/>
      <c r="P482" s="432"/>
      <c r="Q482" s="432"/>
      <c r="R482" s="432"/>
      <c r="S482" s="432"/>
      <c r="T482" s="432"/>
      <c r="U482" s="432"/>
      <c r="V482" s="432"/>
      <c r="W482" s="432"/>
      <c r="X482" s="432"/>
      <c r="Y482" s="432"/>
      <c r="Z482" s="432"/>
      <c r="AA482" s="432"/>
      <c r="AB482" s="432"/>
      <c r="AC482" s="432"/>
      <c r="AD482" s="432"/>
      <c r="AE482" s="432"/>
      <c r="AF482" s="432"/>
      <c r="AG482" s="432"/>
      <c r="AH482" s="432"/>
      <c r="AI482" s="432"/>
      <c r="AJ482" s="432"/>
      <c r="AK482" s="432"/>
      <c r="AL482" s="432"/>
      <c r="AM482" s="432"/>
      <c r="AN482" s="432"/>
      <c r="AO482" s="432"/>
      <c r="AP482" s="432"/>
      <c r="AQ482" s="432"/>
      <c r="AR482" s="432"/>
      <c r="AS482" s="432"/>
      <c r="AT482" s="432"/>
      <c r="AU482" s="432"/>
      <c r="AV482" s="432"/>
      <c r="AW482" s="432"/>
      <c r="AX482" s="432"/>
      <c r="AY482" s="432"/>
      <c r="AZ482" s="432"/>
      <c r="BA482" s="432"/>
    </row>
    <row r="483" spans="1:53">
      <c r="A483" s="432"/>
      <c r="B483" s="432"/>
      <c r="C483" s="432"/>
      <c r="D483" s="432"/>
      <c r="E483" s="432"/>
      <c r="F483" s="432"/>
      <c r="G483" s="432"/>
      <c r="H483" s="432"/>
      <c r="I483" s="432"/>
      <c r="J483" s="432"/>
      <c r="K483" s="432"/>
      <c r="L483" s="432"/>
      <c r="M483" s="432"/>
      <c r="N483" s="432"/>
      <c r="O483" s="432"/>
      <c r="P483" s="432"/>
      <c r="Q483" s="432"/>
      <c r="R483" s="432"/>
      <c r="S483" s="432"/>
      <c r="T483" s="432"/>
      <c r="U483" s="432"/>
      <c r="V483" s="432"/>
      <c r="W483" s="432"/>
      <c r="X483" s="432"/>
      <c r="Y483" s="432"/>
      <c r="Z483" s="432"/>
      <c r="AA483" s="432"/>
      <c r="AB483" s="432"/>
      <c r="AC483" s="432"/>
      <c r="AD483" s="432"/>
      <c r="AE483" s="432"/>
      <c r="AF483" s="432"/>
      <c r="AG483" s="432"/>
      <c r="AH483" s="432"/>
      <c r="AI483" s="432"/>
      <c r="AJ483" s="432"/>
      <c r="AK483" s="432"/>
      <c r="AL483" s="432"/>
      <c r="AM483" s="432"/>
      <c r="AN483" s="432"/>
      <c r="AO483" s="432"/>
      <c r="AP483" s="432"/>
      <c r="AQ483" s="432"/>
      <c r="AR483" s="432"/>
      <c r="AS483" s="432"/>
      <c r="AT483" s="432"/>
      <c r="AU483" s="432"/>
      <c r="AV483" s="432"/>
      <c r="AW483" s="432"/>
      <c r="AX483" s="432"/>
      <c r="AY483" s="432"/>
      <c r="AZ483" s="432"/>
      <c r="BA483" s="432"/>
    </row>
    <row r="484" spans="1:53">
      <c r="A484" s="432"/>
      <c r="B484" s="432"/>
      <c r="C484" s="432"/>
      <c r="D484" s="432"/>
      <c r="E484" s="432"/>
      <c r="F484" s="432"/>
      <c r="G484" s="432"/>
      <c r="H484" s="432"/>
      <c r="I484" s="432"/>
      <c r="J484" s="432"/>
      <c r="K484" s="432"/>
      <c r="L484" s="432"/>
      <c r="M484" s="432"/>
      <c r="N484" s="432"/>
      <c r="O484" s="432"/>
      <c r="P484" s="432"/>
      <c r="Q484" s="432"/>
      <c r="R484" s="432"/>
      <c r="S484" s="432"/>
      <c r="T484" s="432"/>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432"/>
      <c r="AY484" s="432"/>
      <c r="AZ484" s="432"/>
      <c r="BA484" s="432"/>
    </row>
    <row r="485" spans="1:53">
      <c r="A485" s="432"/>
      <c r="B485" s="432"/>
      <c r="C485" s="432"/>
      <c r="D485" s="432"/>
      <c r="E485" s="432"/>
      <c r="F485" s="432"/>
      <c r="G485" s="432"/>
      <c r="H485" s="432"/>
      <c r="I485" s="432"/>
      <c r="J485" s="432"/>
      <c r="K485" s="432"/>
      <c r="L485" s="432"/>
      <c r="M485" s="432"/>
      <c r="N485" s="432"/>
      <c r="O485" s="432"/>
      <c r="P485" s="432"/>
      <c r="Q485" s="432"/>
      <c r="R485" s="432"/>
      <c r="S485" s="432"/>
      <c r="T485" s="432"/>
      <c r="U485" s="432"/>
      <c r="V485" s="432"/>
      <c r="W485" s="432"/>
      <c r="X485" s="432"/>
      <c r="Y485" s="432"/>
      <c r="Z485" s="432"/>
      <c r="AA485" s="432"/>
      <c r="AB485" s="432"/>
      <c r="AC485" s="432"/>
      <c r="AD485" s="432"/>
      <c r="AE485" s="432"/>
      <c r="AF485" s="432"/>
      <c r="AG485" s="432"/>
      <c r="AH485" s="432"/>
      <c r="AI485" s="432"/>
      <c r="AJ485" s="432"/>
      <c r="AK485" s="432"/>
      <c r="AL485" s="432"/>
      <c r="AM485" s="432"/>
      <c r="AN485" s="432"/>
      <c r="AO485" s="432"/>
      <c r="AP485" s="432"/>
      <c r="AQ485" s="432"/>
      <c r="AR485" s="432"/>
      <c r="AS485" s="432"/>
      <c r="AT485" s="432"/>
      <c r="AU485" s="432"/>
      <c r="AV485" s="432"/>
      <c r="AW485" s="432"/>
      <c r="AX485" s="432"/>
      <c r="AY485" s="432"/>
      <c r="AZ485" s="432"/>
      <c r="BA485" s="432"/>
    </row>
    <row r="486" spans="1:53">
      <c r="A486" s="432"/>
      <c r="B486" s="432"/>
      <c r="C486" s="432"/>
      <c r="D486" s="432"/>
      <c r="E486" s="432"/>
      <c r="F486" s="432"/>
      <c r="G486" s="432"/>
      <c r="H486" s="432"/>
      <c r="I486" s="432"/>
      <c r="J486" s="432"/>
      <c r="K486" s="432"/>
      <c r="L486" s="432"/>
      <c r="M486" s="432"/>
      <c r="N486" s="432"/>
      <c r="O486" s="432"/>
      <c r="P486" s="432"/>
      <c r="Q486" s="432"/>
      <c r="R486" s="432"/>
      <c r="S486" s="432"/>
      <c r="T486" s="432"/>
      <c r="U486" s="432"/>
      <c r="V486" s="432"/>
      <c r="W486" s="432"/>
      <c r="X486" s="432"/>
      <c r="Y486" s="432"/>
      <c r="Z486" s="432"/>
      <c r="AA486" s="432"/>
      <c r="AB486" s="432"/>
      <c r="AC486" s="432"/>
      <c r="AD486" s="432"/>
      <c r="AE486" s="432"/>
      <c r="AF486" s="432"/>
      <c r="AG486" s="432"/>
      <c r="AH486" s="432"/>
      <c r="AI486" s="432"/>
      <c r="AJ486" s="432"/>
      <c r="AK486" s="432"/>
      <c r="AL486" s="432"/>
      <c r="AM486" s="432"/>
      <c r="AN486" s="432"/>
      <c r="AO486" s="432"/>
      <c r="AP486" s="432"/>
      <c r="AQ486" s="432"/>
      <c r="AR486" s="432"/>
      <c r="AS486" s="432"/>
      <c r="AT486" s="432"/>
      <c r="AU486" s="432"/>
      <c r="AV486" s="432"/>
      <c r="AW486" s="432"/>
      <c r="AX486" s="432"/>
      <c r="AY486" s="432"/>
      <c r="AZ486" s="432"/>
      <c r="BA486" s="432"/>
    </row>
    <row r="487" spans="1:53">
      <c r="A487" s="432"/>
      <c r="B487" s="432"/>
      <c r="C487" s="432"/>
      <c r="D487" s="432"/>
      <c r="E487" s="432"/>
      <c r="F487" s="432"/>
      <c r="G487" s="432"/>
      <c r="H487" s="432"/>
      <c r="I487" s="432"/>
      <c r="J487" s="432"/>
      <c r="K487" s="432"/>
      <c r="L487" s="432"/>
      <c r="M487" s="432"/>
      <c r="N487" s="432"/>
      <c r="O487" s="432"/>
      <c r="P487" s="432"/>
      <c r="Q487" s="432"/>
      <c r="R487" s="432"/>
      <c r="S487" s="432"/>
      <c r="T487" s="432"/>
      <c r="U487" s="432"/>
      <c r="V487" s="432"/>
      <c r="W487" s="432"/>
      <c r="X487" s="432"/>
      <c r="Y487" s="432"/>
      <c r="Z487" s="432"/>
      <c r="AA487" s="432"/>
      <c r="AB487" s="432"/>
      <c r="AC487" s="432"/>
      <c r="AD487" s="432"/>
      <c r="AE487" s="432"/>
      <c r="AF487" s="432"/>
      <c r="AG487" s="432"/>
      <c r="AH487" s="432"/>
      <c r="AI487" s="432"/>
      <c r="AJ487" s="432"/>
      <c r="AK487" s="432"/>
      <c r="AL487" s="432"/>
      <c r="AM487" s="432"/>
      <c r="AN487" s="432"/>
      <c r="AO487" s="432"/>
      <c r="AP487" s="432"/>
      <c r="AQ487" s="432"/>
      <c r="AR487" s="432"/>
      <c r="AS487" s="432"/>
      <c r="AT487" s="432"/>
      <c r="AU487" s="432"/>
      <c r="AV487" s="432"/>
      <c r="AW487" s="432"/>
      <c r="AX487" s="432"/>
      <c r="AY487" s="432"/>
      <c r="AZ487" s="432"/>
      <c r="BA487" s="432"/>
    </row>
    <row r="488" spans="1:53">
      <c r="A488" s="432"/>
      <c r="B488" s="432"/>
      <c r="C488" s="432"/>
      <c r="D488" s="432"/>
      <c r="E488" s="432"/>
      <c r="F488" s="432"/>
      <c r="G488" s="432"/>
      <c r="H488" s="432"/>
      <c r="I488" s="432"/>
      <c r="J488" s="432"/>
      <c r="K488" s="432"/>
      <c r="L488" s="432"/>
      <c r="M488" s="432"/>
      <c r="N488" s="432"/>
      <c r="O488" s="432"/>
      <c r="P488" s="432"/>
      <c r="Q488" s="432"/>
      <c r="R488" s="432"/>
      <c r="S488" s="432"/>
      <c r="T488" s="432"/>
      <c r="U488" s="432"/>
      <c r="V488" s="432"/>
      <c r="W488" s="432"/>
      <c r="X488" s="432"/>
      <c r="Y488" s="432"/>
      <c r="Z488" s="432"/>
      <c r="AA488" s="432"/>
      <c r="AB488" s="432"/>
      <c r="AC488" s="432"/>
      <c r="AD488" s="432"/>
      <c r="AE488" s="432"/>
      <c r="AF488" s="432"/>
      <c r="AG488" s="432"/>
      <c r="AH488" s="432"/>
      <c r="AI488" s="432"/>
      <c r="AJ488" s="432"/>
      <c r="AK488" s="432"/>
      <c r="AL488" s="432"/>
      <c r="AM488" s="432"/>
      <c r="AN488" s="432"/>
      <c r="AO488" s="432"/>
      <c r="AP488" s="432"/>
      <c r="AQ488" s="432"/>
      <c r="AR488" s="432"/>
      <c r="AS488" s="432"/>
      <c r="AT488" s="432"/>
      <c r="AU488" s="432"/>
      <c r="AV488" s="432"/>
      <c r="AW488" s="432"/>
      <c r="AX488" s="432"/>
      <c r="AY488" s="432"/>
      <c r="AZ488" s="432"/>
      <c r="BA488" s="432"/>
    </row>
    <row r="489" spans="1:53">
      <c r="A489" s="432"/>
      <c r="B489" s="432"/>
      <c r="C489" s="432"/>
      <c r="D489" s="432"/>
      <c r="E489" s="432"/>
      <c r="F489" s="432"/>
      <c r="G489" s="432"/>
      <c r="H489" s="432"/>
      <c r="I489" s="432"/>
      <c r="J489" s="432"/>
      <c r="K489" s="432"/>
      <c r="L489" s="432"/>
      <c r="M489" s="432"/>
      <c r="N489" s="432"/>
      <c r="O489" s="432"/>
      <c r="P489" s="432"/>
      <c r="Q489" s="432"/>
      <c r="R489" s="432"/>
      <c r="S489" s="432"/>
      <c r="T489" s="432"/>
      <c r="U489" s="432"/>
      <c r="V489" s="432"/>
      <c r="W489" s="432"/>
      <c r="X489" s="432"/>
      <c r="Y489" s="432"/>
      <c r="Z489" s="432"/>
      <c r="AA489" s="432"/>
      <c r="AB489" s="432"/>
      <c r="AC489" s="432"/>
      <c r="AD489" s="432"/>
      <c r="AE489" s="432"/>
      <c r="AF489" s="432"/>
      <c r="AG489" s="432"/>
      <c r="AH489" s="432"/>
      <c r="AI489" s="432"/>
      <c r="AJ489" s="432"/>
      <c r="AK489" s="432"/>
      <c r="AL489" s="432"/>
      <c r="AM489" s="432"/>
      <c r="AN489" s="432"/>
      <c r="AO489" s="432"/>
      <c r="AP489" s="432"/>
      <c r="AQ489" s="432"/>
      <c r="AR489" s="432"/>
      <c r="AS489" s="432"/>
      <c r="AT489" s="432"/>
      <c r="AU489" s="432"/>
      <c r="AV489" s="432"/>
      <c r="AW489" s="432"/>
      <c r="AX489" s="432"/>
      <c r="AY489" s="432"/>
      <c r="AZ489" s="432"/>
      <c r="BA489" s="432"/>
    </row>
    <row r="490" spans="1:53">
      <c r="A490" s="432"/>
      <c r="B490" s="432"/>
      <c r="C490" s="432"/>
      <c r="D490" s="432"/>
      <c r="E490" s="432"/>
      <c r="F490" s="432"/>
      <c r="G490" s="432"/>
      <c r="H490" s="432"/>
      <c r="I490" s="432"/>
      <c r="J490" s="432"/>
      <c r="K490" s="432"/>
      <c r="L490" s="432"/>
      <c r="M490" s="432"/>
      <c r="N490" s="432"/>
      <c r="O490" s="432"/>
      <c r="P490" s="432"/>
      <c r="Q490" s="432"/>
      <c r="R490" s="432"/>
      <c r="S490" s="432"/>
      <c r="T490" s="432"/>
      <c r="U490" s="432"/>
      <c r="V490" s="432"/>
      <c r="W490" s="432"/>
      <c r="X490" s="432"/>
      <c r="Y490" s="432"/>
      <c r="Z490" s="432"/>
      <c r="AA490" s="432"/>
      <c r="AB490" s="432"/>
      <c r="AC490" s="432"/>
      <c r="AD490" s="432"/>
      <c r="AE490" s="432"/>
      <c r="AF490" s="432"/>
      <c r="AG490" s="432"/>
      <c r="AH490" s="432"/>
      <c r="AI490" s="432"/>
      <c r="AJ490" s="432"/>
      <c r="AK490" s="432"/>
      <c r="AL490" s="432"/>
      <c r="AM490" s="432"/>
      <c r="AN490" s="432"/>
      <c r="AO490" s="432"/>
      <c r="AP490" s="432"/>
      <c r="AQ490" s="432"/>
      <c r="AR490" s="432"/>
      <c r="AS490" s="432"/>
      <c r="AT490" s="432"/>
      <c r="AU490" s="432"/>
      <c r="AV490" s="432"/>
      <c r="AW490" s="432"/>
      <c r="AX490" s="432"/>
      <c r="AY490" s="432"/>
      <c r="AZ490" s="432"/>
      <c r="BA490" s="432"/>
    </row>
    <row r="491" spans="1:53">
      <c r="A491" s="432"/>
      <c r="B491" s="432"/>
      <c r="C491" s="432"/>
      <c r="D491" s="432"/>
      <c r="E491" s="432"/>
      <c r="F491" s="432"/>
      <c r="G491" s="432"/>
      <c r="H491" s="432"/>
      <c r="I491" s="432"/>
      <c r="J491" s="432"/>
      <c r="K491" s="432"/>
      <c r="L491" s="432"/>
      <c r="M491" s="432"/>
      <c r="N491" s="432"/>
      <c r="O491" s="432"/>
      <c r="P491" s="432"/>
      <c r="Q491" s="432"/>
      <c r="R491" s="432"/>
      <c r="S491" s="432"/>
      <c r="T491" s="432"/>
      <c r="U491" s="432"/>
      <c r="V491" s="432"/>
      <c r="W491" s="432"/>
      <c r="X491" s="432"/>
      <c r="Y491" s="432"/>
      <c r="Z491" s="432"/>
      <c r="AA491" s="432"/>
      <c r="AB491" s="432"/>
      <c r="AC491" s="432"/>
      <c r="AD491" s="432"/>
      <c r="AE491" s="432"/>
      <c r="AF491" s="432"/>
      <c r="AG491" s="432"/>
      <c r="AH491" s="432"/>
      <c r="AI491" s="432"/>
      <c r="AJ491" s="432"/>
      <c r="AK491" s="432"/>
      <c r="AL491" s="432"/>
      <c r="AM491" s="432"/>
      <c r="AN491" s="432"/>
      <c r="AO491" s="432"/>
      <c r="AP491" s="432"/>
      <c r="AQ491" s="432"/>
      <c r="AR491" s="432"/>
      <c r="AS491" s="432"/>
      <c r="AT491" s="432"/>
      <c r="AU491" s="432"/>
      <c r="AV491" s="432"/>
      <c r="AW491" s="432"/>
      <c r="AX491" s="432"/>
      <c r="AY491" s="432"/>
      <c r="AZ491" s="432"/>
      <c r="BA491" s="432"/>
    </row>
    <row r="492" spans="1:53">
      <c r="A492" s="432"/>
      <c r="B492" s="432"/>
      <c r="C492" s="432"/>
      <c r="D492" s="432"/>
      <c r="E492" s="432"/>
      <c r="F492" s="432"/>
      <c r="G492" s="432"/>
      <c r="H492" s="432"/>
      <c r="I492" s="432"/>
      <c r="J492" s="432"/>
      <c r="K492" s="432"/>
      <c r="L492" s="432"/>
      <c r="M492" s="432"/>
      <c r="N492" s="432"/>
      <c r="O492" s="432"/>
      <c r="P492" s="432"/>
      <c r="Q492" s="432"/>
      <c r="R492" s="432"/>
      <c r="S492" s="432"/>
      <c r="T492" s="432"/>
      <c r="U492" s="432"/>
      <c r="V492" s="432"/>
      <c r="W492" s="432"/>
      <c r="X492" s="432"/>
      <c r="Y492" s="432"/>
      <c r="Z492" s="432"/>
      <c r="AA492" s="432"/>
      <c r="AB492" s="432"/>
      <c r="AC492" s="432"/>
      <c r="AD492" s="432"/>
      <c r="AE492" s="432"/>
      <c r="AF492" s="432"/>
      <c r="AG492" s="432"/>
      <c r="AH492" s="432"/>
      <c r="AI492" s="432"/>
      <c r="AJ492" s="432"/>
      <c r="AK492" s="432"/>
      <c r="AL492" s="432"/>
      <c r="AM492" s="432"/>
      <c r="AN492" s="432"/>
      <c r="AO492" s="432"/>
      <c r="AP492" s="432"/>
      <c r="AQ492" s="432"/>
      <c r="AR492" s="432"/>
      <c r="AS492" s="432"/>
      <c r="AT492" s="432"/>
      <c r="AU492" s="432"/>
      <c r="AV492" s="432"/>
      <c r="AW492" s="432"/>
      <c r="AX492" s="432"/>
      <c r="AY492" s="432"/>
      <c r="AZ492" s="432"/>
      <c r="BA492" s="432"/>
    </row>
    <row r="493" spans="1:53">
      <c r="A493" s="432"/>
      <c r="B493" s="432"/>
      <c r="C493" s="432"/>
      <c r="D493" s="432"/>
      <c r="E493" s="432"/>
      <c r="F493" s="432"/>
      <c r="G493" s="432"/>
      <c r="H493" s="432"/>
      <c r="I493" s="432"/>
      <c r="J493" s="432"/>
      <c r="K493" s="432"/>
      <c r="L493" s="432"/>
      <c r="M493" s="432"/>
      <c r="N493" s="432"/>
      <c r="O493" s="432"/>
      <c r="P493" s="432"/>
      <c r="Q493" s="432"/>
      <c r="R493" s="432"/>
      <c r="S493" s="432"/>
      <c r="T493" s="432"/>
      <c r="U493" s="432"/>
      <c r="V493" s="432"/>
      <c r="W493" s="432"/>
      <c r="X493" s="432"/>
      <c r="Y493" s="432"/>
      <c r="Z493" s="432"/>
      <c r="AA493" s="432"/>
      <c r="AB493" s="432"/>
      <c r="AC493" s="432"/>
      <c r="AD493" s="432"/>
      <c r="AE493" s="432"/>
      <c r="AF493" s="432"/>
      <c r="AG493" s="432"/>
      <c r="AH493" s="432"/>
      <c r="AI493" s="432"/>
      <c r="AJ493" s="432"/>
      <c r="AK493" s="432"/>
      <c r="AL493" s="432"/>
      <c r="AM493" s="432"/>
      <c r="AN493" s="432"/>
      <c r="AO493" s="432"/>
      <c r="AP493" s="432"/>
      <c r="AQ493" s="432"/>
      <c r="AR493" s="432"/>
      <c r="AS493" s="432"/>
      <c r="AT493" s="432"/>
      <c r="AU493" s="432"/>
      <c r="AV493" s="432"/>
      <c r="AW493" s="432"/>
      <c r="AX493" s="432"/>
      <c r="AY493" s="432"/>
      <c r="AZ493" s="432"/>
      <c r="BA493" s="432"/>
    </row>
    <row r="494" spans="1:53">
      <c r="A494" s="432"/>
      <c r="B494" s="432"/>
      <c r="C494" s="432"/>
      <c r="D494" s="432"/>
      <c r="E494" s="432"/>
      <c r="F494" s="432"/>
      <c r="G494" s="432"/>
      <c r="H494" s="432"/>
      <c r="I494" s="432"/>
      <c r="J494" s="432"/>
      <c r="K494" s="432"/>
      <c r="L494" s="432"/>
      <c r="M494" s="432"/>
      <c r="N494" s="432"/>
      <c r="O494" s="432"/>
      <c r="P494" s="432"/>
      <c r="Q494" s="432"/>
      <c r="R494" s="432"/>
      <c r="S494" s="432"/>
      <c r="T494" s="432"/>
      <c r="U494" s="432"/>
      <c r="V494" s="432"/>
      <c r="W494" s="432"/>
      <c r="X494" s="432"/>
      <c r="Y494" s="432"/>
      <c r="Z494" s="432"/>
      <c r="AA494" s="432"/>
      <c r="AB494" s="432"/>
      <c r="AC494" s="432"/>
      <c r="AD494" s="432"/>
      <c r="AE494" s="432"/>
      <c r="AF494" s="432"/>
      <c r="AG494" s="432"/>
      <c r="AH494" s="432"/>
      <c r="AI494" s="432"/>
      <c r="AJ494" s="432"/>
      <c r="AK494" s="432"/>
      <c r="AL494" s="432"/>
      <c r="AM494" s="432"/>
      <c r="AN494" s="432"/>
      <c r="AO494" s="432"/>
      <c r="AP494" s="432"/>
      <c r="AQ494" s="432"/>
      <c r="AR494" s="432"/>
      <c r="AS494" s="432"/>
      <c r="AT494" s="432"/>
      <c r="AU494" s="432"/>
      <c r="AV494" s="432"/>
      <c r="AW494" s="432"/>
      <c r="AX494" s="432"/>
      <c r="AY494" s="432"/>
      <c r="AZ494" s="432"/>
      <c r="BA494" s="432"/>
    </row>
    <row r="495" spans="1:53">
      <c r="A495" s="432"/>
      <c r="B495" s="432"/>
      <c r="C495" s="432"/>
      <c r="D495" s="432"/>
      <c r="E495" s="432"/>
      <c r="F495" s="432"/>
      <c r="G495" s="432"/>
      <c r="H495" s="432"/>
      <c r="I495" s="432"/>
      <c r="J495" s="432"/>
      <c r="K495" s="432"/>
      <c r="L495" s="432"/>
      <c r="M495" s="432"/>
      <c r="N495" s="432"/>
      <c r="O495" s="432"/>
      <c r="P495" s="432"/>
      <c r="Q495" s="432"/>
      <c r="R495" s="432"/>
      <c r="S495" s="432"/>
      <c r="T495" s="432"/>
      <c r="U495" s="432"/>
      <c r="V495" s="432"/>
      <c r="W495" s="432"/>
      <c r="X495" s="432"/>
      <c r="Y495" s="432"/>
      <c r="Z495" s="432"/>
      <c r="AA495" s="432"/>
      <c r="AB495" s="432"/>
      <c r="AC495" s="432"/>
      <c r="AD495" s="432"/>
      <c r="AE495" s="432"/>
      <c r="AF495" s="432"/>
      <c r="AG495" s="432"/>
      <c r="AH495" s="432"/>
      <c r="AI495" s="432"/>
      <c r="AJ495" s="432"/>
      <c r="AK495" s="432"/>
      <c r="AL495" s="432"/>
      <c r="AM495" s="432"/>
      <c r="AN495" s="432"/>
      <c r="AO495" s="432"/>
      <c r="AP495" s="432"/>
      <c r="AQ495" s="432"/>
      <c r="AR495" s="432"/>
      <c r="AS495" s="432"/>
      <c r="AT495" s="432"/>
      <c r="AU495" s="432"/>
      <c r="AV495" s="432"/>
      <c r="AW495" s="432"/>
      <c r="AX495" s="432"/>
      <c r="AY495" s="432"/>
      <c r="AZ495" s="432"/>
      <c r="BA495" s="432"/>
    </row>
    <row r="496" spans="1:53">
      <c r="A496" s="432"/>
      <c r="B496" s="432"/>
      <c r="C496" s="432"/>
      <c r="D496" s="432"/>
      <c r="E496" s="432"/>
      <c r="F496" s="432"/>
      <c r="G496" s="432"/>
      <c r="H496" s="432"/>
      <c r="I496" s="432"/>
      <c r="J496" s="432"/>
      <c r="K496" s="432"/>
      <c r="L496" s="432"/>
      <c r="M496" s="432"/>
      <c r="N496" s="432"/>
      <c r="O496" s="432"/>
      <c r="P496" s="432"/>
      <c r="Q496" s="432"/>
      <c r="R496" s="432"/>
      <c r="S496" s="432"/>
      <c r="T496" s="432"/>
      <c r="U496" s="432"/>
      <c r="V496" s="432"/>
      <c r="W496" s="432"/>
      <c r="X496" s="432"/>
      <c r="Y496" s="432"/>
      <c r="Z496" s="432"/>
      <c r="AA496" s="432"/>
      <c r="AB496" s="432"/>
      <c r="AC496" s="432"/>
      <c r="AD496" s="432"/>
      <c r="AE496" s="432"/>
      <c r="AF496" s="432"/>
      <c r="AG496" s="432"/>
      <c r="AH496" s="432"/>
      <c r="AI496" s="432"/>
      <c r="AJ496" s="432"/>
      <c r="AK496" s="432"/>
      <c r="AL496" s="432"/>
      <c r="AM496" s="432"/>
      <c r="AN496" s="432"/>
      <c r="AO496" s="432"/>
      <c r="AP496" s="432"/>
      <c r="AQ496" s="432"/>
      <c r="AR496" s="432"/>
      <c r="AS496" s="432"/>
      <c r="AT496" s="432"/>
      <c r="AU496" s="432"/>
      <c r="AV496" s="432"/>
      <c r="AW496" s="432"/>
      <c r="AX496" s="432"/>
      <c r="AY496" s="432"/>
      <c r="AZ496" s="432"/>
      <c r="BA496" s="432"/>
    </row>
    <row r="497" spans="1:53">
      <c r="A497" s="432"/>
      <c r="B497" s="432"/>
      <c r="C497" s="432"/>
      <c r="D497" s="432"/>
      <c r="E497" s="432"/>
      <c r="F497" s="432"/>
      <c r="G497" s="432"/>
      <c r="H497" s="432"/>
      <c r="I497" s="432"/>
      <c r="J497" s="432"/>
      <c r="K497" s="432"/>
      <c r="L497" s="432"/>
      <c r="M497" s="432"/>
      <c r="N497" s="432"/>
      <c r="O497" s="432"/>
      <c r="P497" s="432"/>
      <c r="Q497" s="432"/>
      <c r="R497" s="432"/>
      <c r="S497" s="432"/>
      <c r="T497" s="432"/>
      <c r="U497" s="432"/>
      <c r="V497" s="432"/>
      <c r="W497" s="432"/>
      <c r="X497" s="432"/>
      <c r="Y497" s="432"/>
      <c r="Z497" s="432"/>
      <c r="AA497" s="432"/>
      <c r="AB497" s="432"/>
      <c r="AC497" s="432"/>
      <c r="AD497" s="432"/>
      <c r="AE497" s="432"/>
      <c r="AF497" s="432"/>
      <c r="AG497" s="432"/>
      <c r="AH497" s="432"/>
      <c r="AI497" s="432"/>
      <c r="AJ497" s="432"/>
      <c r="AK497" s="432"/>
      <c r="AL497" s="432"/>
      <c r="AM497" s="432"/>
      <c r="AN497" s="432"/>
      <c r="AO497" s="432"/>
      <c r="AP497" s="432"/>
      <c r="AQ497" s="432"/>
      <c r="AR497" s="432"/>
      <c r="AS497" s="432"/>
      <c r="AT497" s="432"/>
      <c r="AU497" s="432"/>
      <c r="AV497" s="432"/>
      <c r="AW497" s="432"/>
      <c r="AX497" s="432"/>
      <c r="AY497" s="432"/>
      <c r="AZ497" s="432"/>
      <c r="BA497" s="432"/>
    </row>
    <row r="498" spans="1:53">
      <c r="A498" s="432"/>
      <c r="B498" s="432"/>
      <c r="C498" s="432"/>
      <c r="D498" s="432"/>
      <c r="E498" s="432"/>
      <c r="F498" s="432"/>
      <c r="G498" s="432"/>
      <c r="H498" s="432"/>
      <c r="I498" s="432"/>
      <c r="J498" s="432"/>
      <c r="K498" s="432"/>
      <c r="L498" s="432"/>
      <c r="M498" s="432"/>
      <c r="N498" s="432"/>
      <c r="O498" s="432"/>
      <c r="P498" s="432"/>
      <c r="Q498" s="432"/>
      <c r="R498" s="432"/>
      <c r="S498" s="432"/>
      <c r="T498" s="432"/>
      <c r="U498" s="432"/>
      <c r="V498" s="432"/>
      <c r="W498" s="432"/>
      <c r="X498" s="432"/>
      <c r="Y498" s="432"/>
      <c r="Z498" s="432"/>
      <c r="AA498" s="432"/>
      <c r="AB498" s="432"/>
      <c r="AC498" s="432"/>
      <c r="AD498" s="432"/>
      <c r="AE498" s="432"/>
      <c r="AF498" s="432"/>
      <c r="AG498" s="432"/>
      <c r="AH498" s="432"/>
      <c r="AI498" s="432"/>
      <c r="AJ498" s="432"/>
      <c r="AK498" s="432"/>
      <c r="AL498" s="432"/>
      <c r="AM498" s="432"/>
      <c r="AN498" s="432"/>
      <c r="AO498" s="432"/>
      <c r="AP498" s="432"/>
      <c r="AQ498" s="432"/>
      <c r="AR498" s="432"/>
      <c r="AS498" s="432"/>
      <c r="AT498" s="432"/>
      <c r="AU498" s="432"/>
      <c r="AV498" s="432"/>
      <c r="AW498" s="432"/>
      <c r="AX498" s="432"/>
      <c r="AY498" s="432"/>
      <c r="AZ498" s="432"/>
      <c r="BA498" s="432"/>
    </row>
    <row r="499" spans="1:53">
      <c r="A499" s="432"/>
      <c r="B499" s="432"/>
      <c r="C499" s="432"/>
      <c r="D499" s="432"/>
      <c r="E499" s="432"/>
      <c r="F499" s="432"/>
      <c r="G499" s="432"/>
      <c r="H499" s="432"/>
      <c r="I499" s="432"/>
      <c r="J499" s="432"/>
      <c r="K499" s="432"/>
      <c r="L499" s="432"/>
      <c r="M499" s="432"/>
      <c r="N499" s="432"/>
      <c r="O499" s="432"/>
      <c r="P499" s="432"/>
      <c r="Q499" s="432"/>
      <c r="R499" s="432"/>
      <c r="S499" s="432"/>
      <c r="T499" s="432"/>
      <c r="U499" s="432"/>
      <c r="V499" s="432"/>
      <c r="W499" s="432"/>
      <c r="X499" s="432"/>
      <c r="Y499" s="432"/>
      <c r="Z499" s="432"/>
      <c r="AA499" s="432"/>
      <c r="AB499" s="432"/>
      <c r="AC499" s="432"/>
      <c r="AD499" s="432"/>
      <c r="AE499" s="432"/>
      <c r="AF499" s="432"/>
      <c r="AG499" s="432"/>
      <c r="AH499" s="432"/>
      <c r="AI499" s="432"/>
      <c r="AJ499" s="432"/>
      <c r="AK499" s="432"/>
      <c r="AL499" s="432"/>
      <c r="AM499" s="432"/>
      <c r="AN499" s="432"/>
      <c r="AO499" s="432"/>
      <c r="AP499" s="432"/>
      <c r="AQ499" s="432"/>
      <c r="AR499" s="432"/>
      <c r="AS499" s="432"/>
      <c r="AT499" s="432"/>
      <c r="AU499" s="432"/>
      <c r="AV499" s="432"/>
      <c r="AW499" s="432"/>
      <c r="AX499" s="432"/>
      <c r="AY499" s="432"/>
      <c r="AZ499" s="432"/>
      <c r="BA499" s="432"/>
    </row>
    <row r="500" spans="1:53">
      <c r="A500" s="432"/>
      <c r="B500" s="432"/>
      <c r="C500" s="432"/>
      <c r="D500" s="432"/>
      <c r="E500" s="432"/>
      <c r="F500" s="432"/>
      <c r="G500" s="432"/>
      <c r="H500" s="432"/>
      <c r="I500" s="432"/>
      <c r="J500" s="432"/>
      <c r="K500" s="432"/>
      <c r="L500" s="432"/>
      <c r="M500" s="432"/>
      <c r="N500" s="432"/>
      <c r="O500" s="432"/>
      <c r="P500" s="432"/>
      <c r="Q500" s="432"/>
      <c r="R500" s="432"/>
      <c r="S500" s="432"/>
      <c r="T500" s="432"/>
      <c r="U500" s="432"/>
      <c r="V500" s="432"/>
      <c r="W500" s="432"/>
      <c r="X500" s="432"/>
      <c r="Y500" s="432"/>
      <c r="Z500" s="432"/>
      <c r="AA500" s="432"/>
      <c r="AB500" s="432"/>
      <c r="AC500" s="432"/>
      <c r="AD500" s="432"/>
      <c r="AE500" s="432"/>
      <c r="AF500" s="432"/>
      <c r="AG500" s="432"/>
      <c r="AH500" s="432"/>
      <c r="AI500" s="432"/>
      <c r="AJ500" s="432"/>
      <c r="AK500" s="432"/>
      <c r="AL500" s="432"/>
      <c r="AM500" s="432"/>
      <c r="AN500" s="432"/>
      <c r="AO500" s="432"/>
      <c r="AP500" s="432"/>
      <c r="AQ500" s="432"/>
      <c r="AR500" s="432"/>
      <c r="AS500" s="432"/>
      <c r="AT500" s="432"/>
      <c r="AU500" s="432"/>
      <c r="AV500" s="432"/>
      <c r="AW500" s="432"/>
      <c r="AX500" s="432"/>
      <c r="AY500" s="432"/>
      <c r="AZ500" s="432"/>
      <c r="BA500" s="432"/>
    </row>
    <row r="501" spans="1:53">
      <c r="A501" s="432"/>
      <c r="B501" s="432"/>
      <c r="C501" s="432"/>
      <c r="D501" s="432"/>
      <c r="E501" s="432"/>
      <c r="F501" s="432"/>
      <c r="G501" s="432"/>
      <c r="H501" s="432"/>
      <c r="I501" s="432"/>
      <c r="J501" s="432"/>
      <c r="K501" s="432"/>
      <c r="L501" s="432"/>
      <c r="M501" s="432"/>
      <c r="N501" s="432"/>
      <c r="O501" s="432"/>
      <c r="P501" s="432"/>
      <c r="Q501" s="432"/>
      <c r="R501" s="432"/>
      <c r="S501" s="432"/>
      <c r="T501" s="432"/>
      <c r="U501" s="432"/>
      <c r="V501" s="432"/>
      <c r="W501" s="432"/>
      <c r="X501" s="432"/>
      <c r="Y501" s="432"/>
      <c r="Z501" s="432"/>
      <c r="AA501" s="432"/>
      <c r="AB501" s="432"/>
      <c r="AC501" s="432"/>
      <c r="AD501" s="432"/>
      <c r="AE501" s="432"/>
      <c r="AF501" s="432"/>
      <c r="AG501" s="432"/>
      <c r="AH501" s="432"/>
      <c r="AI501" s="432"/>
      <c r="AJ501" s="432"/>
      <c r="AK501" s="432"/>
      <c r="AL501" s="432"/>
      <c r="AM501" s="432"/>
      <c r="AN501" s="432"/>
      <c r="AO501" s="432"/>
      <c r="AP501" s="432"/>
      <c r="AQ501" s="432"/>
      <c r="AR501" s="432"/>
      <c r="AS501" s="432"/>
      <c r="AT501" s="432"/>
      <c r="AU501" s="432"/>
      <c r="AV501" s="432"/>
      <c r="AW501" s="432"/>
      <c r="AX501" s="432"/>
      <c r="AY501" s="432"/>
      <c r="AZ501" s="432"/>
      <c r="BA501" s="432"/>
    </row>
    <row r="502" spans="1:53">
      <c r="A502" s="432"/>
      <c r="B502" s="432"/>
      <c r="C502" s="432"/>
      <c r="D502" s="432"/>
      <c r="E502" s="432"/>
      <c r="F502" s="432"/>
      <c r="G502" s="432"/>
      <c r="H502" s="432"/>
      <c r="I502" s="432"/>
      <c r="J502" s="432"/>
      <c r="K502" s="432"/>
      <c r="L502" s="432"/>
      <c r="M502" s="432"/>
      <c r="N502" s="432"/>
      <c r="O502" s="432"/>
      <c r="P502" s="432"/>
      <c r="Q502" s="432"/>
      <c r="R502" s="432"/>
      <c r="S502" s="432"/>
      <c r="T502" s="432"/>
      <c r="U502" s="432"/>
      <c r="V502" s="432"/>
      <c r="W502" s="432"/>
      <c r="X502" s="432"/>
      <c r="Y502" s="432"/>
      <c r="Z502" s="432"/>
      <c r="AA502" s="432"/>
      <c r="AB502" s="432"/>
      <c r="AC502" s="432"/>
      <c r="AD502" s="432"/>
      <c r="AE502" s="432"/>
      <c r="AF502" s="432"/>
      <c r="AG502" s="432"/>
      <c r="AH502" s="432"/>
      <c r="AI502" s="432"/>
      <c r="AJ502" s="432"/>
      <c r="AK502" s="432"/>
      <c r="AL502" s="432"/>
      <c r="AM502" s="432"/>
      <c r="AN502" s="432"/>
      <c r="AO502" s="432"/>
      <c r="AP502" s="432"/>
      <c r="AQ502" s="432"/>
      <c r="AR502" s="432"/>
      <c r="AS502" s="432"/>
      <c r="AT502" s="432"/>
      <c r="AU502" s="432"/>
      <c r="AV502" s="432"/>
      <c r="AW502" s="432"/>
      <c r="AX502" s="432"/>
      <c r="AY502" s="432"/>
      <c r="AZ502" s="432"/>
      <c r="BA502" s="432"/>
    </row>
    <row r="503" spans="1:53">
      <c r="A503" s="432"/>
      <c r="B503" s="432"/>
      <c r="C503" s="432"/>
      <c r="D503" s="432"/>
      <c r="E503" s="432"/>
      <c r="F503" s="432"/>
      <c r="G503" s="432"/>
      <c r="H503" s="432"/>
      <c r="I503" s="432"/>
      <c r="J503" s="432"/>
      <c r="K503" s="432"/>
      <c r="L503" s="432"/>
      <c r="M503" s="432"/>
      <c r="N503" s="432"/>
      <c r="O503" s="432"/>
      <c r="P503" s="432"/>
      <c r="Q503" s="432"/>
      <c r="R503" s="432"/>
      <c r="S503" s="432"/>
      <c r="T503" s="432"/>
      <c r="U503" s="432"/>
      <c r="V503" s="432"/>
      <c r="W503" s="432"/>
      <c r="X503" s="432"/>
      <c r="Y503" s="432"/>
      <c r="Z503" s="432"/>
      <c r="AA503" s="432"/>
      <c r="AB503" s="432"/>
      <c r="AC503" s="432"/>
      <c r="AD503" s="432"/>
      <c r="AE503" s="432"/>
      <c r="AF503" s="432"/>
      <c r="AG503" s="432"/>
      <c r="AH503" s="432"/>
      <c r="AI503" s="432"/>
      <c r="AJ503" s="432"/>
      <c r="AK503" s="432"/>
      <c r="AL503" s="432"/>
      <c r="AM503" s="432"/>
      <c r="AN503" s="432"/>
      <c r="AO503" s="432"/>
      <c r="AP503" s="432"/>
      <c r="AQ503" s="432"/>
      <c r="AR503" s="432"/>
      <c r="AS503" s="432"/>
      <c r="AT503" s="432"/>
      <c r="AU503" s="432"/>
      <c r="AV503" s="432"/>
      <c r="AW503" s="432"/>
      <c r="AX503" s="432"/>
      <c r="AY503" s="432"/>
      <c r="AZ503" s="432"/>
      <c r="BA503" s="432"/>
    </row>
    <row r="504" spans="1:53">
      <c r="A504" s="432"/>
      <c r="B504" s="432"/>
      <c r="C504" s="432"/>
      <c r="D504" s="432"/>
      <c r="E504" s="432"/>
      <c r="F504" s="432"/>
      <c r="G504" s="432"/>
      <c r="H504" s="432"/>
      <c r="I504" s="432"/>
      <c r="J504" s="432"/>
      <c r="K504" s="432"/>
      <c r="L504" s="432"/>
      <c r="M504" s="432"/>
      <c r="N504" s="432"/>
      <c r="O504" s="432"/>
      <c r="P504" s="432"/>
      <c r="Q504" s="432"/>
      <c r="R504" s="432"/>
      <c r="S504" s="432"/>
      <c r="T504" s="432"/>
      <c r="U504" s="432"/>
      <c r="V504" s="432"/>
      <c r="W504" s="432"/>
      <c r="X504" s="432"/>
      <c r="Y504" s="432"/>
      <c r="Z504" s="432"/>
      <c r="AA504" s="432"/>
      <c r="AB504" s="432"/>
      <c r="AC504" s="432"/>
      <c r="AD504" s="432"/>
      <c r="AE504" s="432"/>
      <c r="AF504" s="432"/>
      <c r="AG504" s="432"/>
      <c r="AH504" s="432"/>
      <c r="AI504" s="432"/>
      <c r="AJ504" s="432"/>
      <c r="AK504" s="432"/>
      <c r="AL504" s="432"/>
      <c r="AM504" s="432"/>
      <c r="AN504" s="432"/>
      <c r="AO504" s="432"/>
      <c r="AP504" s="432"/>
      <c r="AQ504" s="432"/>
      <c r="AR504" s="432"/>
      <c r="AS504" s="432"/>
      <c r="AT504" s="432"/>
      <c r="AU504" s="432"/>
      <c r="AV504" s="432"/>
      <c r="AW504" s="432"/>
      <c r="AX504" s="432"/>
      <c r="AY504" s="432"/>
      <c r="AZ504" s="432"/>
      <c r="BA504" s="432"/>
    </row>
    <row r="505" spans="1:53">
      <c r="A505" s="432"/>
      <c r="B505" s="432"/>
      <c r="C505" s="432"/>
      <c r="D505" s="432"/>
      <c r="E505" s="432"/>
      <c r="F505" s="432"/>
      <c r="G505" s="432"/>
      <c r="H505" s="432"/>
      <c r="I505" s="432"/>
      <c r="J505" s="432"/>
      <c r="K505" s="432"/>
      <c r="L505" s="432"/>
      <c r="M505" s="432"/>
      <c r="N505" s="432"/>
      <c r="O505" s="432"/>
      <c r="P505" s="432"/>
      <c r="Q505" s="432"/>
      <c r="R505" s="432"/>
      <c r="S505" s="432"/>
      <c r="T505" s="432"/>
      <c r="U505" s="432"/>
      <c r="V505" s="432"/>
      <c r="W505" s="432"/>
      <c r="X505" s="432"/>
      <c r="Y505" s="432"/>
      <c r="Z505" s="432"/>
      <c r="AA505" s="432"/>
      <c r="AB505" s="432"/>
      <c r="AC505" s="432"/>
      <c r="AD505" s="432"/>
      <c r="AE505" s="432"/>
      <c r="AF505" s="432"/>
      <c r="AG505" s="432"/>
      <c r="AH505" s="432"/>
      <c r="AI505" s="432"/>
      <c r="AJ505" s="432"/>
      <c r="AK505" s="432"/>
      <c r="AL505" s="432"/>
      <c r="AM505" s="432"/>
      <c r="AN505" s="432"/>
      <c r="AO505" s="432"/>
      <c r="AP505" s="432"/>
      <c r="AQ505" s="432"/>
      <c r="AR505" s="432"/>
      <c r="AS505" s="432"/>
      <c r="AT505" s="432"/>
      <c r="AU505" s="432"/>
      <c r="AV505" s="432"/>
      <c r="AW505" s="432"/>
      <c r="AX505" s="432"/>
      <c r="AY505" s="432"/>
      <c r="AZ505" s="432"/>
      <c r="BA505" s="432"/>
    </row>
    <row r="506" spans="1:53">
      <c r="A506" s="432"/>
      <c r="B506" s="432"/>
      <c r="C506" s="432"/>
      <c r="D506" s="432"/>
      <c r="E506" s="432"/>
      <c r="F506" s="432"/>
      <c r="G506" s="432"/>
      <c r="H506" s="432"/>
      <c r="I506" s="432"/>
      <c r="J506" s="432"/>
      <c r="K506" s="432"/>
      <c r="L506" s="432"/>
      <c r="M506" s="432"/>
      <c r="N506" s="432"/>
      <c r="O506" s="432"/>
      <c r="P506" s="432"/>
      <c r="Q506" s="432"/>
      <c r="R506" s="432"/>
      <c r="S506" s="432"/>
      <c r="T506" s="432"/>
      <c r="U506" s="432"/>
      <c r="V506" s="432"/>
      <c r="W506" s="432"/>
      <c r="X506" s="432"/>
      <c r="Y506" s="432"/>
      <c r="Z506" s="432"/>
      <c r="AA506" s="432"/>
      <c r="AB506" s="432"/>
      <c r="AC506" s="432"/>
      <c r="AD506" s="432"/>
      <c r="AE506" s="432"/>
      <c r="AF506" s="432"/>
      <c r="AG506" s="432"/>
      <c r="AH506" s="432"/>
      <c r="AI506" s="432"/>
      <c r="AJ506" s="432"/>
      <c r="AK506" s="432"/>
      <c r="AL506" s="432"/>
      <c r="AM506" s="432"/>
      <c r="AN506" s="432"/>
      <c r="AO506" s="432"/>
      <c r="AP506" s="432"/>
      <c r="AQ506" s="432"/>
      <c r="AR506" s="432"/>
      <c r="AS506" s="432"/>
      <c r="AT506" s="432"/>
      <c r="AU506" s="432"/>
      <c r="AV506" s="432"/>
      <c r="AW506" s="432"/>
      <c r="AX506" s="432"/>
      <c r="AY506" s="432"/>
      <c r="AZ506" s="432"/>
      <c r="BA506" s="432"/>
    </row>
    <row r="507" spans="1:53">
      <c r="A507" s="432"/>
      <c r="B507" s="432"/>
      <c r="C507" s="432"/>
      <c r="D507" s="432"/>
      <c r="E507" s="432"/>
      <c r="F507" s="432"/>
      <c r="G507" s="432"/>
      <c r="H507" s="432"/>
      <c r="I507" s="432"/>
      <c r="J507" s="432"/>
      <c r="K507" s="432"/>
      <c r="L507" s="432"/>
      <c r="M507" s="432"/>
      <c r="N507" s="432"/>
      <c r="O507" s="432"/>
      <c r="P507" s="432"/>
      <c r="Q507" s="432"/>
      <c r="R507" s="432"/>
      <c r="S507" s="432"/>
      <c r="T507" s="432"/>
      <c r="U507" s="432"/>
      <c r="V507" s="432"/>
      <c r="W507" s="432"/>
      <c r="X507" s="432"/>
      <c r="Y507" s="432"/>
      <c r="Z507" s="432"/>
      <c r="AA507" s="432"/>
      <c r="AB507" s="432"/>
      <c r="AC507" s="432"/>
      <c r="AD507" s="432"/>
      <c r="AE507" s="432"/>
      <c r="AF507" s="432"/>
      <c r="AG507" s="432"/>
      <c r="AH507" s="432"/>
      <c r="AI507" s="432"/>
      <c r="AJ507" s="432"/>
      <c r="AK507" s="432"/>
      <c r="AL507" s="432"/>
      <c r="AM507" s="432"/>
      <c r="AN507" s="432"/>
      <c r="AO507" s="432"/>
      <c r="AP507" s="432"/>
      <c r="AQ507" s="432"/>
      <c r="AR507" s="432"/>
      <c r="AS507" s="432"/>
      <c r="AT507" s="432"/>
      <c r="AU507" s="432"/>
      <c r="AV507" s="432"/>
      <c r="AW507" s="432"/>
      <c r="AX507" s="432"/>
      <c r="AY507" s="432"/>
      <c r="AZ507" s="432"/>
      <c r="BA507" s="432"/>
    </row>
    <row r="508" spans="1:53">
      <c r="A508" s="432"/>
      <c r="B508" s="432"/>
      <c r="C508" s="432"/>
      <c r="D508" s="432"/>
      <c r="E508" s="432"/>
      <c r="F508" s="432"/>
      <c r="G508" s="432"/>
      <c r="H508" s="432"/>
      <c r="I508" s="432"/>
      <c r="J508" s="432"/>
      <c r="K508" s="432"/>
      <c r="L508" s="432"/>
      <c r="M508" s="432"/>
      <c r="N508" s="432"/>
      <c r="O508" s="432"/>
      <c r="P508" s="432"/>
      <c r="Q508" s="432"/>
      <c r="R508" s="432"/>
      <c r="S508" s="432"/>
      <c r="T508" s="432"/>
      <c r="U508" s="432"/>
      <c r="V508" s="432"/>
      <c r="W508" s="432"/>
      <c r="X508" s="432"/>
      <c r="Y508" s="432"/>
      <c r="Z508" s="432"/>
      <c r="AA508" s="432"/>
      <c r="AB508" s="432"/>
      <c r="AC508" s="432"/>
      <c r="AD508" s="432"/>
      <c r="AE508" s="432"/>
      <c r="AF508" s="432"/>
      <c r="AG508" s="432"/>
      <c r="AH508" s="432"/>
      <c r="AI508" s="432"/>
      <c r="AJ508" s="432"/>
      <c r="AK508" s="432"/>
      <c r="AL508" s="432"/>
      <c r="AM508" s="432"/>
      <c r="AN508" s="432"/>
      <c r="AO508" s="432"/>
      <c r="AP508" s="432"/>
      <c r="AQ508" s="432"/>
      <c r="AR508" s="432"/>
      <c r="AS508" s="432"/>
      <c r="AT508" s="432"/>
      <c r="AU508" s="432"/>
      <c r="AV508" s="432"/>
      <c r="AW508" s="432"/>
      <c r="AX508" s="432"/>
      <c r="AY508" s="432"/>
      <c r="AZ508" s="432"/>
      <c r="BA508" s="432"/>
    </row>
    <row r="509" spans="1:53">
      <c r="A509" s="432"/>
      <c r="B509" s="432"/>
      <c r="C509" s="432"/>
      <c r="D509" s="432"/>
      <c r="E509" s="432"/>
      <c r="F509" s="432"/>
      <c r="G509" s="432"/>
      <c r="H509" s="432"/>
      <c r="I509" s="432"/>
      <c r="J509" s="432"/>
      <c r="K509" s="432"/>
      <c r="L509" s="432"/>
      <c r="M509" s="432"/>
      <c r="N509" s="432"/>
      <c r="O509" s="432"/>
      <c r="P509" s="432"/>
      <c r="Q509" s="432"/>
      <c r="R509" s="432"/>
      <c r="S509" s="432"/>
      <c r="T509" s="432"/>
      <c r="U509" s="432"/>
      <c r="V509" s="432"/>
      <c r="W509" s="432"/>
      <c r="X509" s="432"/>
      <c r="Y509" s="432"/>
      <c r="Z509" s="432"/>
      <c r="AA509" s="432"/>
      <c r="AB509" s="432"/>
      <c r="AC509" s="432"/>
      <c r="AD509" s="432"/>
      <c r="AE509" s="432"/>
      <c r="AF509" s="432"/>
      <c r="AG509" s="432"/>
      <c r="AH509" s="432"/>
      <c r="AI509" s="432"/>
      <c r="AJ509" s="432"/>
      <c r="AK509" s="432"/>
      <c r="AL509" s="432"/>
      <c r="AM509" s="432"/>
      <c r="AN509" s="432"/>
      <c r="AO509" s="432"/>
      <c r="AP509" s="432"/>
      <c r="AQ509" s="432"/>
      <c r="AR509" s="432"/>
      <c r="AS509" s="432"/>
      <c r="AT509" s="432"/>
      <c r="AU509" s="432"/>
      <c r="AV509" s="432"/>
      <c r="AW509" s="432"/>
      <c r="AX509" s="432"/>
      <c r="AY509" s="432"/>
      <c r="AZ509" s="432"/>
      <c r="BA509" s="432"/>
    </row>
    <row r="510" spans="1:53">
      <c r="A510" s="432"/>
      <c r="B510" s="432"/>
      <c r="C510" s="432"/>
      <c r="D510" s="432"/>
      <c r="E510" s="432"/>
      <c r="F510" s="432"/>
      <c r="G510" s="432"/>
      <c r="H510" s="432"/>
      <c r="I510" s="432"/>
      <c r="J510" s="432"/>
      <c r="K510" s="432"/>
      <c r="L510" s="432"/>
      <c r="M510" s="432"/>
      <c r="N510" s="432"/>
      <c r="O510" s="432"/>
      <c r="P510" s="432"/>
      <c r="Q510" s="432"/>
      <c r="R510" s="432"/>
      <c r="S510" s="432"/>
      <c r="T510" s="432"/>
      <c r="U510" s="432"/>
      <c r="V510" s="432"/>
      <c r="W510" s="432"/>
      <c r="X510" s="432"/>
      <c r="Y510" s="432"/>
      <c r="Z510" s="432"/>
      <c r="AA510" s="432"/>
      <c r="AB510" s="432"/>
      <c r="AC510" s="432"/>
      <c r="AD510" s="432"/>
      <c r="AE510" s="432"/>
      <c r="AF510" s="432"/>
      <c r="AG510" s="432"/>
      <c r="AH510" s="432"/>
      <c r="AI510" s="432"/>
      <c r="AJ510" s="432"/>
      <c r="AK510" s="432"/>
      <c r="AL510" s="432"/>
      <c r="AM510" s="432"/>
      <c r="AN510" s="432"/>
      <c r="AO510" s="432"/>
      <c r="AP510" s="432"/>
      <c r="AQ510" s="432"/>
      <c r="AR510" s="432"/>
      <c r="AS510" s="432"/>
      <c r="AT510" s="432"/>
      <c r="AU510" s="432"/>
      <c r="AV510" s="432"/>
      <c r="AW510" s="432"/>
      <c r="AX510" s="432"/>
      <c r="AY510" s="432"/>
      <c r="AZ510" s="432"/>
      <c r="BA510" s="432"/>
    </row>
    <row r="511" spans="1:53">
      <c r="A511" s="432"/>
      <c r="B511" s="432"/>
      <c r="C511" s="432"/>
      <c r="D511" s="432"/>
      <c r="E511" s="432"/>
      <c r="F511" s="432"/>
      <c r="G511" s="432"/>
      <c r="H511" s="432"/>
      <c r="I511" s="432"/>
      <c r="J511" s="432"/>
      <c r="K511" s="432"/>
      <c r="L511" s="432"/>
      <c r="M511" s="432"/>
      <c r="N511" s="432"/>
      <c r="O511" s="432"/>
      <c r="P511" s="432"/>
      <c r="Q511" s="432"/>
      <c r="R511" s="432"/>
      <c r="S511" s="432"/>
      <c r="T511" s="432"/>
      <c r="U511" s="432"/>
      <c r="V511" s="432"/>
      <c r="W511" s="432"/>
      <c r="X511" s="432"/>
      <c r="Y511" s="432"/>
      <c r="Z511" s="432"/>
      <c r="AA511" s="432"/>
      <c r="AB511" s="432"/>
      <c r="AC511" s="432"/>
      <c r="AD511" s="432"/>
      <c r="AE511" s="432"/>
      <c r="AF511" s="432"/>
      <c r="AG511" s="432"/>
      <c r="AH511" s="432"/>
      <c r="AI511" s="432"/>
      <c r="AJ511" s="432"/>
      <c r="AK511" s="432"/>
      <c r="AL511" s="432"/>
      <c r="AM511" s="432"/>
      <c r="AN511" s="432"/>
      <c r="AO511" s="432"/>
      <c r="AP511" s="432"/>
      <c r="AQ511" s="432"/>
      <c r="AR511" s="432"/>
      <c r="AS511" s="432"/>
      <c r="AT511" s="432"/>
      <c r="AU511" s="432"/>
      <c r="AV511" s="432"/>
      <c r="AW511" s="432"/>
      <c r="AX511" s="432"/>
      <c r="AY511" s="432"/>
      <c r="AZ511" s="432"/>
      <c r="BA511" s="432"/>
    </row>
    <row r="512" spans="1:53">
      <c r="A512" s="432"/>
      <c r="B512" s="432"/>
      <c r="C512" s="432"/>
      <c r="D512" s="432"/>
      <c r="E512" s="432"/>
      <c r="F512" s="432"/>
      <c r="G512" s="432"/>
      <c r="H512" s="432"/>
      <c r="I512" s="432"/>
      <c r="J512" s="432"/>
      <c r="K512" s="432"/>
      <c r="L512" s="432"/>
      <c r="M512" s="432"/>
      <c r="N512" s="432"/>
      <c r="O512" s="432"/>
      <c r="P512" s="432"/>
      <c r="Q512" s="432"/>
      <c r="R512" s="432"/>
      <c r="S512" s="432"/>
      <c r="T512" s="432"/>
      <c r="U512" s="432"/>
      <c r="V512" s="432"/>
      <c r="W512" s="432"/>
      <c r="X512" s="432"/>
      <c r="Y512" s="432"/>
      <c r="Z512" s="432"/>
      <c r="AA512" s="432"/>
      <c r="AB512" s="432"/>
      <c r="AC512" s="432"/>
      <c r="AD512" s="432"/>
      <c r="AE512" s="432"/>
      <c r="AF512" s="432"/>
      <c r="AG512" s="432"/>
      <c r="AH512" s="432"/>
      <c r="AI512" s="432"/>
      <c r="AJ512" s="432"/>
      <c r="AK512" s="432"/>
      <c r="AL512" s="432"/>
      <c r="AM512" s="432"/>
      <c r="AN512" s="432"/>
      <c r="AO512" s="432"/>
      <c r="AP512" s="432"/>
      <c r="AQ512" s="432"/>
      <c r="AR512" s="432"/>
      <c r="AS512" s="432"/>
      <c r="AT512" s="432"/>
      <c r="AU512" s="432"/>
      <c r="AV512" s="432"/>
      <c r="AW512" s="432"/>
      <c r="AX512" s="432"/>
      <c r="AY512" s="432"/>
      <c r="AZ512" s="432"/>
      <c r="BA512" s="432"/>
    </row>
    <row r="513" spans="1:53">
      <c r="A513" s="432"/>
      <c r="B513" s="432"/>
      <c r="C513" s="432"/>
      <c r="D513" s="432"/>
      <c r="E513" s="432"/>
      <c r="F513" s="432"/>
      <c r="G513" s="432"/>
      <c r="H513" s="432"/>
      <c r="I513" s="432"/>
      <c r="J513" s="432"/>
      <c r="K513" s="432"/>
      <c r="L513" s="432"/>
      <c r="M513" s="432"/>
      <c r="N513" s="432"/>
      <c r="O513" s="432"/>
      <c r="P513" s="432"/>
      <c r="Q513" s="432"/>
      <c r="R513" s="432"/>
      <c r="S513" s="432"/>
      <c r="T513" s="432"/>
      <c r="U513" s="432"/>
      <c r="V513" s="432"/>
      <c r="W513" s="432"/>
      <c r="X513" s="432"/>
      <c r="Y513" s="432"/>
      <c r="Z513" s="432"/>
      <c r="AA513" s="432"/>
      <c r="AB513" s="432"/>
      <c r="AC513" s="432"/>
      <c r="AD513" s="432"/>
      <c r="AE513" s="432"/>
      <c r="AF513" s="432"/>
      <c r="AG513" s="432"/>
      <c r="AH513" s="432"/>
      <c r="AI513" s="432"/>
      <c r="AJ513" s="432"/>
      <c r="AK513" s="432"/>
      <c r="AL513" s="432"/>
      <c r="AM513" s="432"/>
      <c r="AN513" s="432"/>
      <c r="AO513" s="432"/>
      <c r="AP513" s="432"/>
      <c r="AQ513" s="432"/>
      <c r="AR513" s="432"/>
      <c r="AS513" s="432"/>
      <c r="AT513" s="432"/>
      <c r="AU513" s="432"/>
      <c r="AV513" s="432"/>
      <c r="AW513" s="432"/>
      <c r="AX513" s="432"/>
      <c r="AY513" s="432"/>
      <c r="AZ513" s="432"/>
      <c r="BA513" s="432"/>
    </row>
    <row r="514" spans="1:53">
      <c r="A514" s="432"/>
      <c r="B514" s="432"/>
      <c r="C514" s="432"/>
      <c r="D514" s="432"/>
      <c r="E514" s="432"/>
      <c r="F514" s="432"/>
      <c r="G514" s="432"/>
      <c r="H514" s="432"/>
      <c r="I514" s="432"/>
      <c r="J514" s="432"/>
      <c r="K514" s="432"/>
      <c r="L514" s="432"/>
      <c r="M514" s="432"/>
      <c r="N514" s="432"/>
      <c r="O514" s="432"/>
      <c r="P514" s="432"/>
      <c r="Q514" s="432"/>
      <c r="R514" s="432"/>
      <c r="S514" s="432"/>
      <c r="T514" s="432"/>
      <c r="U514" s="432"/>
      <c r="V514" s="432"/>
      <c r="W514" s="432"/>
      <c r="X514" s="432"/>
      <c r="Y514" s="432"/>
      <c r="Z514" s="432"/>
      <c r="AA514" s="432"/>
      <c r="AB514" s="432"/>
      <c r="AC514" s="432"/>
      <c r="AD514" s="432"/>
      <c r="AE514" s="432"/>
      <c r="AF514" s="432"/>
      <c r="AG514" s="432"/>
      <c r="AH514" s="432"/>
      <c r="AI514" s="432"/>
      <c r="AJ514" s="432"/>
      <c r="AK514" s="432"/>
      <c r="AL514" s="432"/>
      <c r="AM514" s="432"/>
      <c r="AN514" s="432"/>
      <c r="AO514" s="432"/>
      <c r="AP514" s="432"/>
      <c r="AQ514" s="432"/>
      <c r="AR514" s="432"/>
      <c r="AS514" s="432"/>
      <c r="AT514" s="432"/>
      <c r="AU514" s="432"/>
      <c r="AV514" s="432"/>
      <c r="AW514" s="432"/>
      <c r="AX514" s="432"/>
      <c r="AY514" s="432"/>
      <c r="AZ514" s="432"/>
      <c r="BA514" s="432"/>
    </row>
    <row r="515" spans="1:53">
      <c r="A515" s="432"/>
      <c r="B515" s="432"/>
      <c r="C515" s="432"/>
      <c r="D515" s="432"/>
      <c r="E515" s="432"/>
      <c r="F515" s="432"/>
      <c r="G515" s="432"/>
      <c r="H515" s="432"/>
      <c r="I515" s="432"/>
      <c r="J515" s="432"/>
      <c r="K515" s="432"/>
      <c r="L515" s="432"/>
      <c r="M515" s="432"/>
      <c r="N515" s="432"/>
      <c r="O515" s="432"/>
      <c r="P515" s="432"/>
      <c r="Q515" s="432"/>
      <c r="R515" s="432"/>
      <c r="S515" s="432"/>
      <c r="T515" s="432"/>
      <c r="U515" s="432"/>
      <c r="V515" s="432"/>
      <c r="W515" s="432"/>
      <c r="X515" s="432"/>
      <c r="Y515" s="432"/>
      <c r="Z515" s="432"/>
      <c r="AA515" s="432"/>
      <c r="AB515" s="432"/>
      <c r="AC515" s="432"/>
      <c r="AD515" s="432"/>
      <c r="AE515" s="432"/>
      <c r="AF515" s="432"/>
      <c r="AG515" s="432"/>
      <c r="AH515" s="432"/>
      <c r="AI515" s="432"/>
      <c r="AJ515" s="432"/>
      <c r="AK515" s="432"/>
      <c r="AL515" s="432"/>
      <c r="AM515" s="432"/>
      <c r="AN515" s="432"/>
      <c r="AO515" s="432"/>
      <c r="AP515" s="432"/>
      <c r="AQ515" s="432"/>
      <c r="AR515" s="432"/>
      <c r="AS515" s="432"/>
      <c r="AT515" s="432"/>
      <c r="AU515" s="432"/>
      <c r="AV515" s="432"/>
      <c r="AW515" s="432"/>
      <c r="AX515" s="432"/>
      <c r="AY515" s="432"/>
      <c r="AZ515" s="432"/>
      <c r="BA515" s="432"/>
    </row>
    <row r="516" spans="1:53">
      <c r="A516" s="432"/>
      <c r="B516" s="432"/>
      <c r="C516" s="432"/>
      <c r="D516" s="432"/>
      <c r="E516" s="432"/>
      <c r="F516" s="432"/>
      <c r="G516" s="432"/>
      <c r="H516" s="432"/>
      <c r="I516" s="432"/>
      <c r="J516" s="432"/>
      <c r="K516" s="432"/>
      <c r="L516" s="432"/>
      <c r="M516" s="432"/>
      <c r="N516" s="432"/>
      <c r="O516" s="432"/>
      <c r="P516" s="432"/>
      <c r="Q516" s="432"/>
      <c r="R516" s="432"/>
      <c r="S516" s="432"/>
      <c r="T516" s="432"/>
      <c r="U516" s="432"/>
      <c r="V516" s="432"/>
      <c r="W516" s="432"/>
      <c r="X516" s="432"/>
      <c r="Y516" s="432"/>
      <c r="Z516" s="432"/>
      <c r="AA516" s="432"/>
      <c r="AB516" s="432"/>
      <c r="AC516" s="432"/>
      <c r="AD516" s="432"/>
      <c r="AE516" s="432"/>
      <c r="AF516" s="432"/>
      <c r="AG516" s="432"/>
      <c r="AH516" s="432"/>
      <c r="AI516" s="432"/>
      <c r="AJ516" s="432"/>
      <c r="AK516" s="432"/>
      <c r="AL516" s="432"/>
      <c r="AM516" s="432"/>
      <c r="AN516" s="432"/>
      <c r="AO516" s="432"/>
      <c r="AP516" s="432"/>
      <c r="AQ516" s="432"/>
      <c r="AR516" s="432"/>
      <c r="AS516" s="432"/>
      <c r="AT516" s="432"/>
      <c r="AU516" s="432"/>
      <c r="AV516" s="432"/>
      <c r="AW516" s="432"/>
      <c r="AX516" s="432"/>
      <c r="AY516" s="432"/>
      <c r="AZ516" s="432"/>
      <c r="BA516" s="432"/>
    </row>
    <row r="517" spans="1:53">
      <c r="A517" s="432"/>
      <c r="B517" s="432"/>
      <c r="C517" s="432"/>
      <c r="D517" s="432"/>
      <c r="E517" s="432"/>
      <c r="F517" s="432"/>
      <c r="G517" s="432"/>
      <c r="H517" s="432"/>
      <c r="I517" s="432"/>
      <c r="J517" s="432"/>
      <c r="K517" s="432"/>
      <c r="L517" s="432"/>
      <c r="M517" s="432"/>
      <c r="N517" s="432"/>
      <c r="O517" s="432"/>
      <c r="P517" s="432"/>
      <c r="Q517" s="432"/>
      <c r="R517" s="432"/>
      <c r="S517" s="432"/>
      <c r="T517" s="432"/>
      <c r="U517" s="432"/>
      <c r="V517" s="432"/>
      <c r="W517" s="432"/>
      <c r="X517" s="432"/>
      <c r="Y517" s="432"/>
      <c r="Z517" s="432"/>
      <c r="AA517" s="432"/>
      <c r="AB517" s="432"/>
      <c r="AC517" s="432"/>
      <c r="AD517" s="432"/>
      <c r="AE517" s="432"/>
      <c r="AF517" s="432"/>
      <c r="AG517" s="432"/>
      <c r="AH517" s="432"/>
      <c r="AI517" s="432"/>
      <c r="AJ517" s="432"/>
      <c r="AK517" s="432"/>
      <c r="AL517" s="432"/>
      <c r="AM517" s="432"/>
      <c r="AN517" s="432"/>
      <c r="AO517" s="432"/>
      <c r="AP517" s="432"/>
      <c r="AQ517" s="432"/>
      <c r="AR517" s="432"/>
      <c r="AS517" s="432"/>
      <c r="AT517" s="432"/>
      <c r="AU517" s="432"/>
      <c r="AV517" s="432"/>
      <c r="AW517" s="432"/>
      <c r="AX517" s="432"/>
      <c r="AY517" s="432"/>
      <c r="AZ517" s="432"/>
      <c r="BA517" s="432"/>
    </row>
    <row r="518" spans="1:53">
      <c r="A518" s="432"/>
      <c r="B518" s="432"/>
      <c r="C518" s="432"/>
      <c r="D518" s="432"/>
      <c r="E518" s="432"/>
      <c r="F518" s="432"/>
      <c r="G518" s="432"/>
      <c r="H518" s="432"/>
      <c r="I518" s="432"/>
      <c r="J518" s="432"/>
      <c r="K518" s="432"/>
      <c r="L518" s="432"/>
      <c r="M518" s="432"/>
      <c r="N518" s="432"/>
      <c r="O518" s="432"/>
      <c r="P518" s="432"/>
      <c r="Q518" s="432"/>
      <c r="R518" s="432"/>
      <c r="S518" s="432"/>
      <c r="T518" s="432"/>
      <c r="U518" s="432"/>
      <c r="V518" s="432"/>
      <c r="W518" s="432"/>
      <c r="X518" s="432"/>
      <c r="Y518" s="432"/>
      <c r="Z518" s="432"/>
      <c r="AA518" s="432"/>
      <c r="AB518" s="432"/>
      <c r="AC518" s="432"/>
      <c r="AD518" s="432"/>
      <c r="AE518" s="432"/>
      <c r="AF518" s="432"/>
      <c r="AG518" s="432"/>
      <c r="AH518" s="432"/>
      <c r="AI518" s="432"/>
      <c r="AJ518" s="432"/>
      <c r="AK518" s="432"/>
      <c r="AL518" s="432"/>
      <c r="AM518" s="432"/>
      <c r="AN518" s="432"/>
      <c r="AO518" s="432"/>
      <c r="AP518" s="432"/>
      <c r="AQ518" s="432"/>
      <c r="AR518" s="432"/>
      <c r="AS518" s="432"/>
      <c r="AT518" s="432"/>
      <c r="AU518" s="432"/>
      <c r="AV518" s="432"/>
      <c r="AW518" s="432"/>
      <c r="AX518" s="432"/>
      <c r="AY518" s="432"/>
      <c r="AZ518" s="432"/>
      <c r="BA518" s="432"/>
    </row>
    <row r="519" spans="1:53">
      <c r="A519" s="432"/>
      <c r="B519" s="432"/>
      <c r="C519" s="432"/>
      <c r="D519" s="432"/>
      <c r="E519" s="432"/>
      <c r="F519" s="432"/>
      <c r="G519" s="432"/>
      <c r="H519" s="432"/>
      <c r="I519" s="432"/>
      <c r="J519" s="432"/>
      <c r="K519" s="432"/>
      <c r="L519" s="432"/>
      <c r="M519" s="432"/>
      <c r="N519" s="432"/>
      <c r="O519" s="432"/>
      <c r="P519" s="432"/>
      <c r="Q519" s="432"/>
      <c r="R519" s="432"/>
      <c r="S519" s="432"/>
      <c r="T519" s="432"/>
      <c r="U519" s="432"/>
      <c r="V519" s="432"/>
      <c r="W519" s="432"/>
      <c r="X519" s="432"/>
      <c r="Y519" s="432"/>
      <c r="Z519" s="432"/>
      <c r="AA519" s="432"/>
      <c r="AB519" s="432"/>
      <c r="AC519" s="432"/>
      <c r="AD519" s="432"/>
      <c r="AE519" s="432"/>
      <c r="AF519" s="432"/>
      <c r="AG519" s="432"/>
      <c r="AH519" s="432"/>
      <c r="AI519" s="432"/>
      <c r="AJ519" s="432"/>
      <c r="AK519" s="432"/>
      <c r="AL519" s="432"/>
      <c r="AM519" s="432"/>
      <c r="AN519" s="432"/>
      <c r="AO519" s="432"/>
      <c r="AP519" s="432"/>
      <c r="AQ519" s="432"/>
      <c r="AR519" s="432"/>
      <c r="AS519" s="432"/>
      <c r="AT519" s="432"/>
      <c r="AU519" s="432"/>
      <c r="AV519" s="432"/>
      <c r="AW519" s="432"/>
      <c r="AX519" s="432"/>
      <c r="AY519" s="432"/>
      <c r="AZ519" s="432"/>
      <c r="BA519" s="432"/>
    </row>
    <row r="520" spans="1:53">
      <c r="A520" s="432"/>
      <c r="B520" s="432"/>
      <c r="C520" s="432"/>
      <c r="D520" s="432"/>
      <c r="E520" s="432"/>
      <c r="F520" s="432"/>
      <c r="G520" s="432"/>
      <c r="H520" s="432"/>
      <c r="I520" s="432"/>
      <c r="J520" s="432"/>
      <c r="K520" s="432"/>
      <c r="L520" s="432"/>
      <c r="M520" s="432"/>
      <c r="N520" s="432"/>
      <c r="O520" s="432"/>
      <c r="P520" s="432"/>
      <c r="Q520" s="432"/>
      <c r="R520" s="432"/>
      <c r="S520" s="432"/>
      <c r="T520" s="432"/>
      <c r="U520" s="432"/>
      <c r="V520" s="432"/>
      <c r="W520" s="432"/>
      <c r="X520" s="432"/>
      <c r="Y520" s="432"/>
      <c r="Z520" s="432"/>
      <c r="AA520" s="432"/>
      <c r="AB520" s="432"/>
      <c r="AC520" s="432"/>
      <c r="AD520" s="432"/>
      <c r="AE520" s="432"/>
      <c r="AF520" s="432"/>
      <c r="AG520" s="432"/>
      <c r="AH520" s="432"/>
      <c r="AI520" s="432"/>
      <c r="AJ520" s="432"/>
      <c r="AK520" s="432"/>
      <c r="AL520" s="432"/>
      <c r="AM520" s="432"/>
      <c r="AN520" s="432"/>
      <c r="AO520" s="432"/>
      <c r="AP520" s="432"/>
      <c r="AQ520" s="432"/>
      <c r="AR520" s="432"/>
      <c r="AS520" s="432"/>
      <c r="AT520" s="432"/>
      <c r="AU520" s="432"/>
      <c r="AV520" s="432"/>
      <c r="AW520" s="432"/>
      <c r="AX520" s="432"/>
      <c r="AY520" s="432"/>
      <c r="AZ520" s="432"/>
      <c r="BA520" s="432"/>
    </row>
    <row r="521" spans="1:53">
      <c r="A521" s="432"/>
      <c r="B521" s="432"/>
      <c r="C521" s="432"/>
      <c r="D521" s="432"/>
      <c r="E521" s="432"/>
      <c r="F521" s="432"/>
      <c r="G521" s="432"/>
      <c r="H521" s="432"/>
      <c r="I521" s="432"/>
      <c r="J521" s="432"/>
      <c r="K521" s="432"/>
      <c r="L521" s="432"/>
      <c r="M521" s="432"/>
      <c r="N521" s="432"/>
      <c r="O521" s="432"/>
      <c r="P521" s="432"/>
      <c r="Q521" s="432"/>
      <c r="R521" s="432"/>
      <c r="S521" s="432"/>
      <c r="T521" s="432"/>
      <c r="U521" s="432"/>
      <c r="V521" s="432"/>
      <c r="W521" s="432"/>
      <c r="X521" s="432"/>
      <c r="Y521" s="432"/>
      <c r="Z521" s="432"/>
      <c r="AA521" s="432"/>
      <c r="AB521" s="432"/>
      <c r="AC521" s="432"/>
      <c r="AD521" s="432"/>
      <c r="AE521" s="432"/>
      <c r="AF521" s="432"/>
      <c r="AG521" s="432"/>
      <c r="AH521" s="432"/>
      <c r="AI521" s="432"/>
      <c r="AJ521" s="432"/>
      <c r="AK521" s="432"/>
      <c r="AL521" s="432"/>
      <c r="AM521" s="432"/>
      <c r="AN521" s="432"/>
      <c r="AO521" s="432"/>
      <c r="AP521" s="432"/>
      <c r="AQ521" s="432"/>
      <c r="AR521" s="432"/>
      <c r="AS521" s="432"/>
      <c r="AT521" s="432"/>
      <c r="AU521" s="432"/>
      <c r="AV521" s="432"/>
      <c r="AW521" s="432"/>
      <c r="AX521" s="432"/>
      <c r="AY521" s="432"/>
      <c r="AZ521" s="432"/>
      <c r="BA521" s="432"/>
    </row>
    <row r="522" spans="1:53">
      <c r="A522" s="432"/>
      <c r="B522" s="432"/>
      <c r="C522" s="432"/>
      <c r="D522" s="432"/>
      <c r="E522" s="432"/>
      <c r="F522" s="432"/>
      <c r="G522" s="432"/>
      <c r="H522" s="432"/>
      <c r="I522" s="432"/>
      <c r="J522" s="432"/>
      <c r="K522" s="432"/>
      <c r="L522" s="432"/>
      <c r="M522" s="432"/>
      <c r="N522" s="432"/>
      <c r="O522" s="432"/>
      <c r="P522" s="432"/>
      <c r="Q522" s="432"/>
      <c r="R522" s="432"/>
      <c r="S522" s="432"/>
      <c r="T522" s="432"/>
      <c r="U522" s="432"/>
      <c r="V522" s="432"/>
      <c r="W522" s="432"/>
      <c r="X522" s="432"/>
      <c r="Y522" s="432"/>
      <c r="Z522" s="432"/>
      <c r="AA522" s="432"/>
      <c r="AB522" s="432"/>
      <c r="AC522" s="432"/>
      <c r="AD522" s="432"/>
      <c r="AE522" s="432"/>
      <c r="AF522" s="432"/>
      <c r="AG522" s="432"/>
      <c r="AH522" s="432"/>
      <c r="AI522" s="432"/>
      <c r="AJ522" s="432"/>
      <c r="AK522" s="432"/>
      <c r="AL522" s="432"/>
      <c r="AM522" s="432"/>
      <c r="AN522" s="432"/>
      <c r="AO522" s="432"/>
      <c r="AP522" s="432"/>
      <c r="AQ522" s="432"/>
      <c r="AR522" s="432"/>
      <c r="AS522" s="432"/>
      <c r="AT522" s="432"/>
      <c r="AU522" s="432"/>
      <c r="AV522" s="432"/>
      <c r="AW522" s="432"/>
      <c r="AX522" s="432"/>
      <c r="AY522" s="432"/>
      <c r="AZ522" s="432"/>
      <c r="BA522" s="432"/>
    </row>
    <row r="523" spans="1:53">
      <c r="A523" s="432"/>
      <c r="B523" s="432"/>
      <c r="C523" s="432"/>
      <c r="D523" s="432"/>
      <c r="E523" s="432"/>
      <c r="F523" s="432"/>
      <c r="G523" s="432"/>
      <c r="H523" s="432"/>
      <c r="I523" s="432"/>
      <c r="J523" s="432"/>
      <c r="K523" s="432"/>
      <c r="L523" s="432"/>
      <c r="M523" s="432"/>
      <c r="N523" s="432"/>
      <c r="O523" s="432"/>
      <c r="P523" s="432"/>
      <c r="Q523" s="432"/>
      <c r="R523" s="432"/>
      <c r="S523" s="432"/>
      <c r="T523" s="432"/>
      <c r="U523" s="432"/>
      <c r="V523" s="432"/>
      <c r="W523" s="432"/>
      <c r="X523" s="432"/>
      <c r="Y523" s="432"/>
      <c r="Z523" s="432"/>
      <c r="AA523" s="432"/>
      <c r="AB523" s="432"/>
      <c r="AC523" s="432"/>
      <c r="AD523" s="432"/>
      <c r="AE523" s="432"/>
      <c r="AF523" s="432"/>
      <c r="AG523" s="432"/>
      <c r="AH523" s="432"/>
      <c r="AI523" s="432"/>
      <c r="AJ523" s="432"/>
      <c r="AK523" s="432"/>
      <c r="AL523" s="432"/>
      <c r="AM523" s="432"/>
      <c r="AN523" s="432"/>
      <c r="AO523" s="432"/>
      <c r="AP523" s="432"/>
      <c r="AQ523" s="432"/>
      <c r="AR523" s="432"/>
      <c r="AS523" s="432"/>
      <c r="AT523" s="432"/>
      <c r="AU523" s="432"/>
      <c r="AV523" s="432"/>
      <c r="AW523" s="432"/>
      <c r="AX523" s="432"/>
      <c r="AY523" s="432"/>
      <c r="AZ523" s="432"/>
      <c r="BA523" s="432"/>
    </row>
    <row r="524" spans="1:53">
      <c r="A524" s="432"/>
      <c r="B524" s="432"/>
      <c r="C524" s="432"/>
      <c r="D524" s="432"/>
      <c r="E524" s="432"/>
      <c r="F524" s="432"/>
      <c r="G524" s="432"/>
      <c r="H524" s="432"/>
      <c r="I524" s="432"/>
      <c r="J524" s="432"/>
      <c r="K524" s="432"/>
      <c r="L524" s="432"/>
      <c r="M524" s="432"/>
      <c r="N524" s="432"/>
      <c r="O524" s="432"/>
      <c r="P524" s="432"/>
      <c r="Q524" s="432"/>
      <c r="R524" s="432"/>
      <c r="S524" s="432"/>
      <c r="T524" s="432"/>
      <c r="U524" s="432"/>
      <c r="V524" s="432"/>
      <c r="W524" s="432"/>
      <c r="X524" s="432"/>
      <c r="Y524" s="432"/>
      <c r="Z524" s="432"/>
      <c r="AA524" s="432"/>
      <c r="AB524" s="432"/>
      <c r="AC524" s="432"/>
      <c r="AD524" s="432"/>
      <c r="AE524" s="432"/>
      <c r="AF524" s="432"/>
      <c r="AG524" s="432"/>
      <c r="AH524" s="432"/>
      <c r="AI524" s="432"/>
      <c r="AJ524" s="432"/>
      <c r="AK524" s="432"/>
      <c r="AL524" s="432"/>
      <c r="AM524" s="432"/>
      <c r="AN524" s="432"/>
      <c r="AO524" s="432"/>
      <c r="AP524" s="432"/>
      <c r="AQ524" s="432"/>
      <c r="AR524" s="432"/>
      <c r="AS524" s="432"/>
      <c r="AT524" s="432"/>
      <c r="AU524" s="432"/>
      <c r="AV524" s="432"/>
      <c r="AW524" s="432"/>
      <c r="AX524" s="432"/>
      <c r="AY524" s="432"/>
      <c r="AZ524" s="432"/>
      <c r="BA524" s="432"/>
    </row>
    <row r="525" spans="1:53">
      <c r="A525" s="432"/>
      <c r="B525" s="432"/>
      <c r="C525" s="432"/>
      <c r="D525" s="432"/>
      <c r="E525" s="432"/>
      <c r="F525" s="432"/>
      <c r="G525" s="432"/>
      <c r="H525" s="432"/>
      <c r="I525" s="432"/>
      <c r="J525" s="432"/>
      <c r="K525" s="432"/>
      <c r="L525" s="432"/>
      <c r="M525" s="432"/>
      <c r="N525" s="432"/>
      <c r="O525" s="432"/>
      <c r="P525" s="432"/>
      <c r="Q525" s="432"/>
      <c r="R525" s="432"/>
      <c r="S525" s="432"/>
      <c r="T525" s="432"/>
      <c r="U525" s="432"/>
      <c r="V525" s="432"/>
      <c r="W525" s="432"/>
      <c r="X525" s="432"/>
      <c r="Y525" s="432"/>
      <c r="Z525" s="432"/>
      <c r="AA525" s="432"/>
      <c r="AB525" s="432"/>
      <c r="AC525" s="432"/>
      <c r="AD525" s="432"/>
      <c r="AE525" s="432"/>
      <c r="AF525" s="432"/>
      <c r="AG525" s="432"/>
      <c r="AH525" s="432"/>
      <c r="AI525" s="432"/>
      <c r="AJ525" s="432"/>
      <c r="AK525" s="432"/>
      <c r="AL525" s="432"/>
      <c r="AM525" s="432"/>
      <c r="AN525" s="432"/>
      <c r="AO525" s="432"/>
      <c r="AP525" s="432"/>
      <c r="AQ525" s="432"/>
      <c r="AR525" s="432"/>
      <c r="AS525" s="432"/>
      <c r="AT525" s="432"/>
      <c r="AU525" s="432"/>
      <c r="AV525" s="432"/>
      <c r="AW525" s="432"/>
      <c r="AX525" s="432"/>
      <c r="AY525" s="432"/>
      <c r="AZ525" s="432"/>
      <c r="BA525" s="432"/>
    </row>
    <row r="526" spans="1:53">
      <c r="A526" s="432"/>
      <c r="B526" s="432"/>
      <c r="C526" s="432"/>
      <c r="D526" s="432"/>
      <c r="E526" s="432"/>
      <c r="F526" s="432"/>
      <c r="G526" s="432"/>
      <c r="H526" s="432"/>
      <c r="I526" s="432"/>
      <c r="J526" s="432"/>
      <c r="K526" s="432"/>
      <c r="L526" s="432"/>
      <c r="M526" s="432"/>
      <c r="N526" s="432"/>
      <c r="O526" s="432"/>
      <c r="P526" s="432"/>
      <c r="Q526" s="432"/>
      <c r="R526" s="432"/>
      <c r="S526" s="432"/>
      <c r="T526" s="432"/>
      <c r="U526" s="432"/>
      <c r="V526" s="432"/>
      <c r="W526" s="432"/>
      <c r="X526" s="432"/>
      <c r="Y526" s="432"/>
      <c r="Z526" s="432"/>
      <c r="AA526" s="432"/>
      <c r="AB526" s="432"/>
      <c r="AC526" s="432"/>
      <c r="AD526" s="432"/>
      <c r="AE526" s="432"/>
      <c r="AF526" s="432"/>
      <c r="AG526" s="432"/>
      <c r="AH526" s="432"/>
      <c r="AI526" s="432"/>
      <c r="AJ526" s="432"/>
      <c r="AK526" s="432"/>
      <c r="AL526" s="432"/>
      <c r="AM526" s="432"/>
      <c r="AN526" s="432"/>
      <c r="AO526" s="432"/>
      <c r="AP526" s="432"/>
      <c r="AQ526" s="432"/>
      <c r="AR526" s="432"/>
      <c r="AS526" s="432"/>
      <c r="AT526" s="432"/>
      <c r="AU526" s="432"/>
      <c r="AV526" s="432"/>
      <c r="AW526" s="432"/>
      <c r="AX526" s="432"/>
      <c r="AY526" s="432"/>
      <c r="AZ526" s="432"/>
      <c r="BA526" s="432"/>
    </row>
    <row r="527" spans="1:53">
      <c r="A527" s="432"/>
      <c r="B527" s="432"/>
      <c r="C527" s="432"/>
      <c r="D527" s="432"/>
      <c r="E527" s="432"/>
      <c r="F527" s="432"/>
      <c r="G527" s="432"/>
      <c r="H527" s="432"/>
      <c r="I527" s="432"/>
      <c r="J527" s="432"/>
      <c r="K527" s="432"/>
      <c r="L527" s="432"/>
      <c r="M527" s="432"/>
      <c r="N527" s="432"/>
      <c r="O527" s="432"/>
      <c r="P527" s="432"/>
      <c r="Q527" s="432"/>
      <c r="R527" s="432"/>
      <c r="S527" s="432"/>
      <c r="T527" s="432"/>
      <c r="U527" s="432"/>
      <c r="V527" s="432"/>
      <c r="W527" s="432"/>
      <c r="X527" s="432"/>
      <c r="Y527" s="432"/>
      <c r="Z527" s="432"/>
      <c r="AA527" s="432"/>
      <c r="AB527" s="432"/>
      <c r="AC527" s="432"/>
      <c r="AD527" s="432"/>
      <c r="AE527" s="432"/>
      <c r="AF527" s="432"/>
      <c r="AG527" s="432"/>
      <c r="AH527" s="432"/>
      <c r="AI527" s="432"/>
      <c r="AJ527" s="432"/>
      <c r="AK527" s="432"/>
      <c r="AL527" s="432"/>
      <c r="AM527" s="432"/>
      <c r="AN527" s="432"/>
      <c r="AO527" s="432"/>
      <c r="AP527" s="432"/>
      <c r="AQ527" s="432"/>
      <c r="AR527" s="432"/>
      <c r="AS527" s="432"/>
      <c r="AT527" s="432"/>
      <c r="AU527" s="432"/>
      <c r="AV527" s="432"/>
      <c r="AW527" s="432"/>
      <c r="AX527" s="432"/>
      <c r="AY527" s="432"/>
      <c r="AZ527" s="432"/>
      <c r="BA527" s="432"/>
    </row>
    <row r="528" spans="1:53">
      <c r="A528" s="432"/>
      <c r="B528" s="432"/>
      <c r="C528" s="432"/>
      <c r="D528" s="432"/>
      <c r="E528" s="432"/>
      <c r="F528" s="432"/>
      <c r="G528" s="432"/>
      <c r="H528" s="432"/>
      <c r="I528" s="432"/>
      <c r="J528" s="432"/>
      <c r="K528" s="432"/>
      <c r="L528" s="432"/>
      <c r="M528" s="432"/>
      <c r="N528" s="432"/>
      <c r="O528" s="432"/>
      <c r="P528" s="432"/>
      <c r="Q528" s="432"/>
      <c r="R528" s="432"/>
      <c r="S528" s="432"/>
      <c r="T528" s="432"/>
      <c r="U528" s="432"/>
      <c r="V528" s="432"/>
      <c r="W528" s="432"/>
      <c r="X528" s="432"/>
      <c r="Y528" s="432"/>
      <c r="Z528" s="432"/>
      <c r="AA528" s="432"/>
      <c r="AB528" s="432"/>
      <c r="AC528" s="432"/>
      <c r="AD528" s="432"/>
      <c r="AE528" s="432"/>
      <c r="AF528" s="432"/>
      <c r="AG528" s="432"/>
      <c r="AH528" s="432"/>
      <c r="AI528" s="432"/>
      <c r="AJ528" s="432"/>
      <c r="AK528" s="432"/>
      <c r="AL528" s="432"/>
      <c r="AM528" s="432"/>
      <c r="AN528" s="432"/>
      <c r="AO528" s="432"/>
      <c r="AP528" s="432"/>
      <c r="AQ528" s="432"/>
      <c r="AR528" s="432"/>
      <c r="AS528" s="432"/>
      <c r="AT528" s="432"/>
      <c r="AU528" s="432"/>
      <c r="AV528" s="432"/>
      <c r="AW528" s="432"/>
      <c r="AX528" s="432"/>
      <c r="AY528" s="432"/>
      <c r="AZ528" s="432"/>
      <c r="BA528" s="432"/>
    </row>
    <row r="529" spans="1:53">
      <c r="A529" s="432"/>
      <c r="B529" s="432"/>
      <c r="C529" s="432"/>
      <c r="D529" s="432"/>
      <c r="E529" s="432"/>
      <c r="F529" s="432"/>
      <c r="G529" s="432"/>
      <c r="H529" s="432"/>
      <c r="I529" s="432"/>
      <c r="J529" s="432"/>
      <c r="K529" s="432"/>
      <c r="L529" s="432"/>
      <c r="M529" s="432"/>
      <c r="N529" s="432"/>
      <c r="O529" s="432"/>
      <c r="P529" s="432"/>
      <c r="Q529" s="432"/>
      <c r="R529" s="432"/>
      <c r="S529" s="432"/>
      <c r="T529" s="432"/>
      <c r="U529" s="432"/>
      <c r="V529" s="432"/>
      <c r="W529" s="432"/>
      <c r="X529" s="432"/>
      <c r="Y529" s="432"/>
      <c r="Z529" s="432"/>
      <c r="AA529" s="432"/>
      <c r="AB529" s="432"/>
      <c r="AC529" s="432"/>
      <c r="AD529" s="432"/>
      <c r="AE529" s="432"/>
      <c r="AF529" s="432"/>
      <c r="AG529" s="432"/>
      <c r="AH529" s="432"/>
      <c r="AI529" s="432"/>
      <c r="AJ529" s="432"/>
      <c r="AK529" s="432"/>
      <c r="AL529" s="432"/>
      <c r="AM529" s="432"/>
      <c r="AN529" s="432"/>
      <c r="AO529" s="432"/>
      <c r="AP529" s="432"/>
      <c r="AQ529" s="432"/>
      <c r="AR529" s="432"/>
      <c r="AS529" s="432"/>
      <c r="AT529" s="432"/>
      <c r="AU529" s="432"/>
      <c r="AV529" s="432"/>
      <c r="AW529" s="432"/>
      <c r="AX529" s="432"/>
      <c r="AY529" s="432"/>
      <c r="AZ529" s="432"/>
      <c r="BA529" s="432"/>
    </row>
    <row r="530" spans="1:53">
      <c r="A530" s="432"/>
      <c r="B530" s="432"/>
      <c r="C530" s="432"/>
      <c r="D530" s="432"/>
      <c r="E530" s="432"/>
      <c r="F530" s="432"/>
      <c r="G530" s="432"/>
      <c r="H530" s="432"/>
      <c r="I530" s="432"/>
      <c r="J530" s="432"/>
      <c r="K530" s="432"/>
      <c r="L530" s="432"/>
      <c r="M530" s="432"/>
      <c r="N530" s="432"/>
      <c r="O530" s="432"/>
      <c r="P530" s="432"/>
      <c r="Q530" s="432"/>
      <c r="R530" s="432"/>
      <c r="S530" s="432"/>
      <c r="T530" s="432"/>
      <c r="U530" s="432"/>
      <c r="V530" s="432"/>
      <c r="W530" s="432"/>
      <c r="X530" s="432"/>
      <c r="Y530" s="432"/>
      <c r="Z530" s="432"/>
      <c r="AA530" s="432"/>
      <c r="AB530" s="432"/>
      <c r="AC530" s="432"/>
      <c r="AD530" s="432"/>
      <c r="AE530" s="432"/>
      <c r="AF530" s="432"/>
      <c r="AG530" s="432"/>
      <c r="AH530" s="432"/>
      <c r="AI530" s="432"/>
      <c r="AJ530" s="432"/>
      <c r="AK530" s="432"/>
      <c r="AL530" s="432"/>
      <c r="AM530" s="432"/>
      <c r="AN530" s="432"/>
      <c r="AO530" s="432"/>
      <c r="AP530" s="432"/>
      <c r="AQ530" s="432"/>
      <c r="AR530" s="432"/>
      <c r="AS530" s="432"/>
      <c r="AT530" s="432"/>
      <c r="AU530" s="432"/>
      <c r="AV530" s="432"/>
      <c r="AW530" s="432"/>
      <c r="AX530" s="432"/>
      <c r="AY530" s="432"/>
      <c r="AZ530" s="432"/>
      <c r="BA530" s="432"/>
    </row>
    <row r="531" spans="1:53">
      <c r="A531" s="432"/>
      <c r="B531" s="432"/>
      <c r="C531" s="432"/>
      <c r="D531" s="432"/>
      <c r="E531" s="432"/>
      <c r="F531" s="432"/>
      <c r="G531" s="432"/>
      <c r="H531" s="432"/>
      <c r="I531" s="432"/>
      <c r="J531" s="432"/>
      <c r="K531" s="432"/>
      <c r="L531" s="432"/>
      <c r="M531" s="432"/>
      <c r="N531" s="432"/>
      <c r="O531" s="432"/>
      <c r="P531" s="432"/>
      <c r="Q531" s="432"/>
      <c r="R531" s="432"/>
      <c r="S531" s="432"/>
      <c r="T531" s="432"/>
      <c r="U531" s="432"/>
      <c r="V531" s="432"/>
      <c r="W531" s="432"/>
      <c r="X531" s="432"/>
      <c r="Y531" s="432"/>
      <c r="Z531" s="432"/>
      <c r="AA531" s="432"/>
      <c r="AB531" s="432"/>
      <c r="AC531" s="432"/>
      <c r="AD531" s="432"/>
      <c r="AE531" s="432"/>
      <c r="AF531" s="432"/>
      <c r="AG531" s="432"/>
      <c r="AH531" s="432"/>
      <c r="AI531" s="432"/>
      <c r="AJ531" s="432"/>
      <c r="AK531" s="432"/>
      <c r="AL531" s="432"/>
      <c r="AM531" s="432"/>
      <c r="AN531" s="432"/>
      <c r="AO531" s="432"/>
      <c r="AP531" s="432"/>
      <c r="AQ531" s="432"/>
      <c r="AR531" s="432"/>
      <c r="AS531" s="432"/>
      <c r="AT531" s="432"/>
      <c r="AU531" s="432"/>
      <c r="AV531" s="432"/>
      <c r="AW531" s="432"/>
      <c r="AX531" s="432"/>
      <c r="AY531" s="432"/>
      <c r="AZ531" s="432"/>
      <c r="BA531" s="432"/>
    </row>
    <row r="532" spans="1:53">
      <c r="A532" s="432"/>
      <c r="B532" s="432"/>
      <c r="C532" s="432"/>
      <c r="D532" s="432"/>
      <c r="E532" s="432"/>
      <c r="F532" s="432"/>
      <c r="G532" s="432"/>
      <c r="H532" s="432"/>
      <c r="I532" s="432"/>
      <c r="J532" s="432"/>
      <c r="K532" s="432"/>
      <c r="L532" s="432"/>
      <c r="M532" s="432"/>
      <c r="N532" s="432"/>
      <c r="O532" s="432"/>
      <c r="P532" s="432"/>
      <c r="Q532" s="432"/>
      <c r="R532" s="432"/>
      <c r="S532" s="432"/>
      <c r="T532" s="432"/>
      <c r="U532" s="432"/>
      <c r="V532" s="432"/>
      <c r="W532" s="432"/>
      <c r="X532" s="432"/>
      <c r="Y532" s="432"/>
      <c r="Z532" s="432"/>
      <c r="AA532" s="432"/>
      <c r="AB532" s="432"/>
      <c r="AC532" s="432"/>
      <c r="AD532" s="432"/>
      <c r="AE532" s="432"/>
      <c r="AF532" s="432"/>
      <c r="AG532" s="432"/>
      <c r="AH532" s="432"/>
      <c r="AI532" s="432"/>
      <c r="AJ532" s="432"/>
      <c r="AK532" s="432"/>
      <c r="AL532" s="432"/>
      <c r="AM532" s="432"/>
      <c r="AN532" s="432"/>
      <c r="AO532" s="432"/>
      <c r="AP532" s="432"/>
      <c r="AQ532" s="432"/>
      <c r="AR532" s="432"/>
      <c r="AS532" s="432"/>
      <c r="AT532" s="432"/>
      <c r="AU532" s="432"/>
      <c r="AV532" s="432"/>
      <c r="AW532" s="432"/>
      <c r="AX532" s="432"/>
      <c r="AY532" s="432"/>
      <c r="AZ532" s="432"/>
      <c r="BA532" s="432"/>
    </row>
    <row r="533" spans="1:53">
      <c r="A533" s="432"/>
      <c r="B533" s="432"/>
      <c r="C533" s="432"/>
      <c r="D533" s="432"/>
      <c r="E533" s="432"/>
      <c r="F533" s="432"/>
      <c r="G533" s="432"/>
      <c r="H533" s="432"/>
      <c r="I533" s="432"/>
      <c r="J533" s="432"/>
      <c r="K533" s="432"/>
      <c r="L533" s="432"/>
      <c r="M533" s="432"/>
      <c r="N533" s="432"/>
      <c r="O533" s="432"/>
      <c r="P533" s="432"/>
      <c r="Q533" s="432"/>
      <c r="R533" s="432"/>
      <c r="S533" s="432"/>
      <c r="T533" s="432"/>
      <c r="U533" s="432"/>
      <c r="V533" s="432"/>
      <c r="W533" s="432"/>
      <c r="X533" s="432"/>
      <c r="Y533" s="432"/>
      <c r="Z533" s="432"/>
      <c r="AA533" s="432"/>
      <c r="AB533" s="432"/>
      <c r="AC533" s="432"/>
      <c r="AD533" s="432"/>
      <c r="AE533" s="432"/>
      <c r="AF533" s="432"/>
      <c r="AG533" s="432"/>
      <c r="AH533" s="432"/>
      <c r="AI533" s="432"/>
      <c r="AJ533" s="432"/>
      <c r="AK533" s="432"/>
      <c r="AL533" s="432"/>
      <c r="AM533" s="432"/>
      <c r="AN533" s="432"/>
      <c r="AO533" s="432"/>
      <c r="AP533" s="432"/>
      <c r="AQ533" s="432"/>
      <c r="AR533" s="432"/>
      <c r="AS533" s="432"/>
      <c r="AT533" s="432"/>
      <c r="AU533" s="432"/>
      <c r="AV533" s="432"/>
      <c r="AW533" s="432"/>
      <c r="AX533" s="432"/>
      <c r="AY533" s="432"/>
      <c r="AZ533" s="432"/>
      <c r="BA533" s="432"/>
    </row>
    <row r="534" spans="1:53">
      <c r="A534" s="432"/>
      <c r="B534" s="432"/>
      <c r="C534" s="432"/>
      <c r="D534" s="432"/>
      <c r="E534" s="432"/>
      <c r="F534" s="432"/>
      <c r="G534" s="432"/>
      <c r="H534" s="432"/>
      <c r="I534" s="432"/>
      <c r="J534" s="432"/>
      <c r="K534" s="432"/>
      <c r="L534" s="432"/>
      <c r="M534" s="432"/>
      <c r="N534" s="432"/>
      <c r="O534" s="432"/>
      <c r="P534" s="432"/>
      <c r="Q534" s="432"/>
      <c r="R534" s="432"/>
      <c r="S534" s="432"/>
      <c r="T534" s="432"/>
      <c r="U534" s="432"/>
      <c r="V534" s="432"/>
      <c r="W534" s="432"/>
      <c r="X534" s="432"/>
      <c r="Y534" s="432"/>
      <c r="Z534" s="432"/>
      <c r="AA534" s="432"/>
      <c r="AB534" s="432"/>
      <c r="AC534" s="432"/>
      <c r="AD534" s="432"/>
      <c r="AE534" s="432"/>
      <c r="AF534" s="432"/>
      <c r="AG534" s="432"/>
      <c r="AH534" s="432"/>
      <c r="AI534" s="432"/>
      <c r="AJ534" s="432"/>
      <c r="AK534" s="432"/>
      <c r="AL534" s="432"/>
      <c r="AM534" s="432"/>
      <c r="AN534" s="432"/>
      <c r="AO534" s="432"/>
      <c r="AP534" s="432"/>
      <c r="AQ534" s="432"/>
      <c r="AR534" s="432"/>
      <c r="AS534" s="432"/>
      <c r="AT534" s="432"/>
      <c r="AU534" s="432"/>
      <c r="AV534" s="432"/>
      <c r="AW534" s="432"/>
      <c r="AX534" s="432"/>
      <c r="AY534" s="432"/>
      <c r="AZ534" s="432"/>
      <c r="BA534" s="432"/>
    </row>
    <row r="535" spans="1:53">
      <c r="A535" s="432"/>
      <c r="B535" s="432"/>
      <c r="C535" s="432"/>
      <c r="D535" s="432"/>
      <c r="E535" s="432"/>
      <c r="F535" s="432"/>
      <c r="G535" s="432"/>
      <c r="H535" s="432"/>
      <c r="I535" s="432"/>
      <c r="J535" s="432"/>
      <c r="K535" s="432"/>
      <c r="L535" s="432"/>
      <c r="M535" s="432"/>
      <c r="N535" s="432"/>
      <c r="O535" s="432"/>
      <c r="P535" s="432"/>
      <c r="Q535" s="432"/>
      <c r="R535" s="432"/>
      <c r="S535" s="432"/>
      <c r="T535" s="432"/>
      <c r="U535" s="432"/>
      <c r="V535" s="432"/>
      <c r="W535" s="432"/>
      <c r="X535" s="432"/>
      <c r="Y535" s="432"/>
      <c r="Z535" s="432"/>
      <c r="AA535" s="432"/>
      <c r="AB535" s="432"/>
      <c r="AC535" s="432"/>
      <c r="AD535" s="432"/>
      <c r="AE535" s="432"/>
      <c r="AF535" s="432"/>
      <c r="AG535" s="432"/>
      <c r="AH535" s="432"/>
      <c r="AI535" s="432"/>
      <c r="AJ535" s="432"/>
      <c r="AK535" s="432"/>
      <c r="AL535" s="432"/>
      <c r="AM535" s="432"/>
      <c r="AN535" s="432"/>
      <c r="AO535" s="432"/>
      <c r="AP535" s="432"/>
      <c r="AQ535" s="432"/>
      <c r="AR535" s="432"/>
      <c r="AS535" s="432"/>
      <c r="AT535" s="432"/>
      <c r="AU535" s="432"/>
      <c r="AV535" s="432"/>
      <c r="AW535" s="432"/>
      <c r="AX535" s="432"/>
      <c r="AY535" s="432"/>
      <c r="AZ535" s="432"/>
      <c r="BA535" s="432"/>
    </row>
    <row r="536" spans="1:53">
      <c r="A536" s="432"/>
      <c r="B536" s="432"/>
      <c r="C536" s="432"/>
      <c r="D536" s="432"/>
      <c r="E536" s="432"/>
      <c r="F536" s="432"/>
      <c r="G536" s="432"/>
      <c r="H536" s="432"/>
      <c r="I536" s="432"/>
      <c r="J536" s="432"/>
      <c r="K536" s="432"/>
      <c r="L536" s="432"/>
      <c r="M536" s="432"/>
      <c r="N536" s="432"/>
      <c r="O536" s="432"/>
      <c r="P536" s="432"/>
      <c r="Q536" s="432"/>
      <c r="R536" s="432"/>
      <c r="S536" s="432"/>
      <c r="T536" s="432"/>
      <c r="U536" s="432"/>
      <c r="V536" s="432"/>
      <c r="W536" s="432"/>
      <c r="X536" s="432"/>
      <c r="Y536" s="432"/>
      <c r="Z536" s="432"/>
      <c r="AA536" s="432"/>
      <c r="AB536" s="432"/>
      <c r="AC536" s="432"/>
      <c r="AD536" s="432"/>
      <c r="AE536" s="432"/>
      <c r="AF536" s="432"/>
      <c r="AG536" s="432"/>
      <c r="AH536" s="432"/>
      <c r="AI536" s="432"/>
      <c r="AJ536" s="432"/>
      <c r="AK536" s="432"/>
      <c r="AL536" s="432"/>
      <c r="AM536" s="432"/>
      <c r="AN536" s="432"/>
      <c r="AO536" s="432"/>
      <c r="AP536" s="432"/>
      <c r="AQ536" s="432"/>
      <c r="AR536" s="432"/>
      <c r="AS536" s="432"/>
      <c r="AT536" s="432"/>
      <c r="AU536" s="432"/>
      <c r="AV536" s="432"/>
      <c r="AW536" s="432"/>
      <c r="AX536" s="432"/>
      <c r="AY536" s="432"/>
      <c r="AZ536" s="432"/>
      <c r="BA536" s="432"/>
    </row>
    <row r="537" spans="1:53">
      <c r="A537" s="432"/>
      <c r="B537" s="432"/>
      <c r="C537" s="432"/>
      <c r="D537" s="432"/>
      <c r="E537" s="432"/>
      <c r="F537" s="432"/>
      <c r="G537" s="432"/>
      <c r="H537" s="432"/>
      <c r="I537" s="432"/>
      <c r="J537" s="432"/>
      <c r="K537" s="432"/>
      <c r="L537" s="432"/>
      <c r="M537" s="432"/>
      <c r="N537" s="432"/>
      <c r="O537" s="432"/>
      <c r="P537" s="432"/>
      <c r="Q537" s="432"/>
      <c r="R537" s="432"/>
      <c r="S537" s="432"/>
      <c r="T537" s="432"/>
      <c r="U537" s="432"/>
      <c r="V537" s="432"/>
      <c r="W537" s="432"/>
      <c r="X537" s="432"/>
      <c r="Y537" s="432"/>
      <c r="Z537" s="432"/>
      <c r="AA537" s="432"/>
      <c r="AB537" s="432"/>
      <c r="AC537" s="432"/>
      <c r="AD537" s="432"/>
      <c r="AE537" s="432"/>
      <c r="AF537" s="432"/>
      <c r="AG537" s="432"/>
      <c r="AH537" s="432"/>
      <c r="AI537" s="432"/>
      <c r="AJ537" s="432"/>
      <c r="AK537" s="432"/>
      <c r="AL537" s="432"/>
      <c r="AM537" s="432"/>
      <c r="AN537" s="432"/>
      <c r="AO537" s="432"/>
      <c r="AP537" s="432"/>
      <c r="AQ537" s="432"/>
      <c r="AR537" s="432"/>
      <c r="AS537" s="432"/>
      <c r="AT537" s="432"/>
      <c r="AU537" s="432"/>
      <c r="AV537" s="432"/>
      <c r="AW537" s="432"/>
      <c r="AX537" s="432"/>
      <c r="AY537" s="432"/>
      <c r="AZ537" s="432"/>
      <c r="BA537" s="432"/>
    </row>
    <row r="538" spans="1:53">
      <c r="A538" s="432"/>
      <c r="B538" s="432"/>
      <c r="C538" s="432"/>
      <c r="D538" s="432"/>
      <c r="E538" s="432"/>
      <c r="F538" s="432"/>
      <c r="G538" s="432"/>
      <c r="H538" s="432"/>
      <c r="I538" s="432"/>
      <c r="J538" s="432"/>
      <c r="K538" s="432"/>
      <c r="L538" s="432"/>
      <c r="M538" s="432"/>
      <c r="N538" s="432"/>
      <c r="O538" s="432"/>
      <c r="P538" s="432"/>
      <c r="Q538" s="432"/>
      <c r="R538" s="432"/>
      <c r="S538" s="432"/>
      <c r="T538" s="432"/>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432"/>
      <c r="AY538" s="432"/>
      <c r="AZ538" s="432"/>
      <c r="BA538" s="432"/>
    </row>
    <row r="539" spans="1:53">
      <c r="A539" s="432"/>
      <c r="B539" s="432"/>
      <c r="C539" s="432"/>
      <c r="D539" s="432"/>
      <c r="E539" s="432"/>
      <c r="F539" s="432"/>
      <c r="G539" s="432"/>
      <c r="H539" s="432"/>
      <c r="I539" s="432"/>
      <c r="J539" s="432"/>
      <c r="K539" s="432"/>
      <c r="L539" s="432"/>
      <c r="M539" s="432"/>
      <c r="N539" s="432"/>
      <c r="O539" s="432"/>
      <c r="P539" s="432"/>
      <c r="Q539" s="432"/>
      <c r="R539" s="432"/>
      <c r="S539" s="432"/>
      <c r="T539" s="432"/>
      <c r="U539" s="432"/>
      <c r="V539" s="432"/>
      <c r="W539" s="432"/>
      <c r="X539" s="432"/>
      <c r="Y539" s="432"/>
      <c r="Z539" s="432"/>
      <c r="AA539" s="432"/>
      <c r="AB539" s="432"/>
      <c r="AC539" s="432"/>
      <c r="AD539" s="432"/>
      <c r="AE539" s="432"/>
      <c r="AF539" s="432"/>
      <c r="AG539" s="432"/>
      <c r="AH539" s="432"/>
      <c r="AI539" s="432"/>
      <c r="AJ539" s="432"/>
      <c r="AK539" s="432"/>
      <c r="AL539" s="432"/>
      <c r="AM539" s="432"/>
      <c r="AN539" s="432"/>
      <c r="AO539" s="432"/>
      <c r="AP539" s="432"/>
      <c r="AQ539" s="432"/>
      <c r="AR539" s="432"/>
      <c r="AS539" s="432"/>
      <c r="AT539" s="432"/>
      <c r="AU539" s="432"/>
      <c r="AV539" s="432"/>
      <c r="AW539" s="432"/>
      <c r="AX539" s="432"/>
      <c r="AY539" s="432"/>
      <c r="AZ539" s="432"/>
      <c r="BA539" s="432"/>
    </row>
    <row r="540" spans="1:53">
      <c r="A540" s="432"/>
      <c r="B540" s="432"/>
      <c r="C540" s="432"/>
      <c r="D540" s="432"/>
      <c r="E540" s="432"/>
      <c r="F540" s="432"/>
      <c r="G540" s="432"/>
      <c r="H540" s="432"/>
      <c r="I540" s="432"/>
      <c r="J540" s="432"/>
      <c r="K540" s="432"/>
      <c r="L540" s="432"/>
      <c r="M540" s="432"/>
      <c r="N540" s="432"/>
      <c r="O540" s="432"/>
      <c r="P540" s="432"/>
      <c r="Q540" s="432"/>
      <c r="R540" s="432"/>
      <c r="S540" s="432"/>
      <c r="T540" s="432"/>
      <c r="U540" s="432"/>
      <c r="V540" s="432"/>
      <c r="W540" s="432"/>
      <c r="X540" s="432"/>
      <c r="Y540" s="432"/>
      <c r="Z540" s="432"/>
      <c r="AA540" s="432"/>
      <c r="AB540" s="432"/>
      <c r="AC540" s="432"/>
      <c r="AD540" s="432"/>
      <c r="AE540" s="432"/>
      <c r="AF540" s="432"/>
      <c r="AG540" s="432"/>
      <c r="AH540" s="432"/>
      <c r="AI540" s="432"/>
      <c r="AJ540" s="432"/>
      <c r="AK540" s="432"/>
      <c r="AL540" s="432"/>
      <c r="AM540" s="432"/>
      <c r="AN540" s="432"/>
      <c r="AO540" s="432"/>
      <c r="AP540" s="432"/>
      <c r="AQ540" s="432"/>
      <c r="AR540" s="432"/>
      <c r="AS540" s="432"/>
      <c r="AT540" s="432"/>
      <c r="AU540" s="432"/>
      <c r="AV540" s="432"/>
      <c r="AW540" s="432"/>
      <c r="AX540" s="432"/>
      <c r="AY540" s="432"/>
      <c r="AZ540" s="432"/>
      <c r="BA540" s="432"/>
    </row>
    <row r="541" spans="1:53">
      <c r="A541" s="432"/>
      <c r="B541" s="432"/>
      <c r="C541" s="432"/>
      <c r="D541" s="432"/>
      <c r="E541" s="432"/>
      <c r="F541" s="432"/>
      <c r="G541" s="432"/>
      <c r="H541" s="432"/>
      <c r="I541" s="432"/>
      <c r="J541" s="432"/>
      <c r="K541" s="432"/>
      <c r="L541" s="432"/>
      <c r="M541" s="432"/>
      <c r="N541" s="432"/>
      <c r="O541" s="432"/>
      <c r="P541" s="432"/>
      <c r="Q541" s="432"/>
      <c r="R541" s="432"/>
      <c r="S541" s="432"/>
      <c r="T541" s="432"/>
      <c r="U541" s="432"/>
      <c r="V541" s="432"/>
      <c r="W541" s="432"/>
      <c r="X541" s="432"/>
      <c r="Y541" s="432"/>
      <c r="Z541" s="432"/>
      <c r="AA541" s="432"/>
      <c r="AB541" s="432"/>
      <c r="AC541" s="432"/>
      <c r="AD541" s="432"/>
      <c r="AE541" s="432"/>
      <c r="AF541" s="432"/>
      <c r="AG541" s="432"/>
      <c r="AH541" s="432"/>
      <c r="AI541" s="432"/>
      <c r="AJ541" s="432"/>
      <c r="AK541" s="432"/>
      <c r="AL541" s="432"/>
      <c r="AM541" s="432"/>
      <c r="AN541" s="432"/>
      <c r="AO541" s="432"/>
      <c r="AP541" s="432"/>
      <c r="AQ541" s="432"/>
      <c r="AR541" s="432"/>
      <c r="AS541" s="432"/>
      <c r="AT541" s="432"/>
      <c r="AU541" s="432"/>
      <c r="AV541" s="432"/>
      <c r="AW541" s="432"/>
      <c r="AX541" s="432"/>
      <c r="AY541" s="432"/>
      <c r="AZ541" s="432"/>
      <c r="BA541" s="432"/>
    </row>
    <row r="542" spans="1:53">
      <c r="A542" s="432"/>
      <c r="B542" s="432"/>
      <c r="C542" s="432"/>
      <c r="D542" s="432"/>
      <c r="E542" s="432"/>
      <c r="F542" s="432"/>
      <c r="G542" s="432"/>
      <c r="H542" s="432"/>
      <c r="I542" s="432"/>
      <c r="J542" s="432"/>
      <c r="K542" s="432"/>
      <c r="L542" s="432"/>
      <c r="M542" s="432"/>
      <c r="N542" s="432"/>
      <c r="O542" s="432"/>
      <c r="P542" s="432"/>
      <c r="Q542" s="432"/>
      <c r="R542" s="432"/>
      <c r="S542" s="432"/>
      <c r="T542" s="432"/>
      <c r="U542" s="432"/>
      <c r="V542" s="432"/>
      <c r="W542" s="432"/>
      <c r="X542" s="432"/>
      <c r="Y542" s="432"/>
      <c r="Z542" s="432"/>
      <c r="AA542" s="432"/>
      <c r="AB542" s="432"/>
      <c r="AC542" s="432"/>
      <c r="AD542" s="432"/>
      <c r="AE542" s="432"/>
      <c r="AF542" s="432"/>
      <c r="AG542" s="432"/>
      <c r="AH542" s="432"/>
      <c r="AI542" s="432"/>
      <c r="AJ542" s="432"/>
      <c r="AK542" s="432"/>
      <c r="AL542" s="432"/>
      <c r="AM542" s="432"/>
      <c r="AN542" s="432"/>
      <c r="AO542" s="432"/>
      <c r="AP542" s="432"/>
      <c r="AQ542" s="432"/>
      <c r="AR542" s="432"/>
      <c r="AS542" s="432"/>
      <c r="AT542" s="432"/>
      <c r="AU542" s="432"/>
      <c r="AV542" s="432"/>
      <c r="AW542" s="432"/>
      <c r="AX542" s="432"/>
      <c r="AY542" s="432"/>
      <c r="AZ542" s="432"/>
      <c r="BA542" s="432"/>
    </row>
    <row r="543" spans="1:53">
      <c r="A543" s="432"/>
      <c r="B543" s="432"/>
      <c r="C543" s="432"/>
      <c r="D543" s="432"/>
      <c r="E543" s="432"/>
      <c r="F543" s="432"/>
      <c r="G543" s="432"/>
      <c r="H543" s="432"/>
      <c r="I543" s="432"/>
      <c r="J543" s="432"/>
      <c r="K543" s="432"/>
      <c r="L543" s="432"/>
      <c r="M543" s="432"/>
      <c r="N543" s="432"/>
      <c r="O543" s="432"/>
      <c r="P543" s="432"/>
      <c r="Q543" s="432"/>
      <c r="R543" s="432"/>
      <c r="S543" s="432"/>
      <c r="T543" s="432"/>
      <c r="U543" s="432"/>
      <c r="V543" s="432"/>
      <c r="W543" s="432"/>
      <c r="X543" s="432"/>
      <c r="Y543" s="432"/>
      <c r="Z543" s="432"/>
      <c r="AA543" s="432"/>
      <c r="AB543" s="432"/>
      <c r="AC543" s="432"/>
      <c r="AD543" s="432"/>
      <c r="AE543" s="432"/>
      <c r="AF543" s="432"/>
      <c r="AG543" s="432"/>
      <c r="AH543" s="432"/>
      <c r="AI543" s="432"/>
      <c r="AJ543" s="432"/>
      <c r="AK543" s="432"/>
      <c r="AL543" s="432"/>
      <c r="AM543" s="432"/>
      <c r="AN543" s="432"/>
      <c r="AO543" s="432"/>
      <c r="AP543" s="432"/>
      <c r="AQ543" s="432"/>
      <c r="AR543" s="432"/>
      <c r="AS543" s="432"/>
      <c r="AT543" s="432"/>
      <c r="AU543" s="432"/>
      <c r="AV543" s="432"/>
      <c r="AW543" s="432"/>
      <c r="AX543" s="432"/>
      <c r="AY543" s="432"/>
      <c r="AZ543" s="432"/>
      <c r="BA543" s="432"/>
    </row>
    <row r="544" spans="1:53">
      <c r="A544" s="432"/>
      <c r="B544" s="432"/>
      <c r="C544" s="432"/>
      <c r="D544" s="432"/>
      <c r="E544" s="432"/>
      <c r="F544" s="432"/>
      <c r="G544" s="432"/>
      <c r="H544" s="432"/>
      <c r="I544" s="432"/>
      <c r="J544" s="432"/>
      <c r="K544" s="432"/>
      <c r="L544" s="432"/>
      <c r="M544" s="432"/>
      <c r="N544" s="432"/>
      <c r="O544" s="432"/>
      <c r="P544" s="432"/>
      <c r="Q544" s="432"/>
      <c r="R544" s="432"/>
      <c r="S544" s="432"/>
      <c r="T544" s="432"/>
      <c r="U544" s="432"/>
      <c r="V544" s="432"/>
      <c r="W544" s="432"/>
      <c r="X544" s="432"/>
      <c r="Y544" s="432"/>
      <c r="Z544" s="432"/>
      <c r="AA544" s="432"/>
      <c r="AB544" s="432"/>
      <c r="AC544" s="432"/>
      <c r="AD544" s="432"/>
      <c r="AE544" s="432"/>
      <c r="AF544" s="432"/>
      <c r="AG544" s="432"/>
      <c r="AH544" s="432"/>
      <c r="AI544" s="432"/>
      <c r="AJ544" s="432"/>
      <c r="AK544" s="432"/>
      <c r="AL544" s="432"/>
      <c r="AM544" s="432"/>
      <c r="AN544" s="432"/>
      <c r="AO544" s="432"/>
      <c r="AP544" s="432"/>
      <c r="AQ544" s="432"/>
      <c r="AR544" s="432"/>
      <c r="AS544" s="432"/>
      <c r="AT544" s="432"/>
      <c r="AU544" s="432"/>
      <c r="AV544" s="432"/>
      <c r="AW544" s="432"/>
      <c r="AX544" s="432"/>
      <c r="AY544" s="432"/>
      <c r="AZ544" s="432"/>
      <c r="BA544" s="432"/>
    </row>
    <row r="545" spans="1:53">
      <c r="A545" s="432"/>
      <c r="B545" s="432"/>
      <c r="C545" s="432"/>
      <c r="D545" s="432"/>
      <c r="E545" s="432"/>
      <c r="F545" s="432"/>
      <c r="G545" s="432"/>
      <c r="H545" s="432"/>
      <c r="I545" s="432"/>
      <c r="J545" s="432"/>
      <c r="K545" s="432"/>
      <c r="L545" s="432"/>
      <c r="M545" s="432"/>
      <c r="N545" s="432"/>
      <c r="O545" s="432"/>
      <c r="P545" s="432"/>
      <c r="Q545" s="432"/>
      <c r="R545" s="432"/>
      <c r="S545" s="432"/>
      <c r="T545" s="432"/>
      <c r="U545" s="432"/>
      <c r="V545" s="432"/>
      <c r="W545" s="432"/>
      <c r="X545" s="432"/>
      <c r="Y545" s="432"/>
      <c r="Z545" s="432"/>
      <c r="AA545" s="432"/>
      <c r="AB545" s="432"/>
      <c r="AC545" s="432"/>
      <c r="AD545" s="432"/>
      <c r="AE545" s="432"/>
      <c r="AF545" s="432"/>
      <c r="AG545" s="432"/>
      <c r="AH545" s="432"/>
      <c r="AI545" s="432"/>
      <c r="AJ545" s="432"/>
      <c r="AK545" s="432"/>
      <c r="AL545" s="432"/>
      <c r="AM545" s="432"/>
      <c r="AN545" s="432"/>
      <c r="AO545" s="432"/>
      <c r="AP545" s="432"/>
      <c r="AQ545" s="432"/>
      <c r="AR545" s="432"/>
      <c r="AS545" s="432"/>
      <c r="AT545" s="432"/>
      <c r="AU545" s="432"/>
      <c r="AV545" s="432"/>
      <c r="AW545" s="432"/>
      <c r="AX545" s="432"/>
      <c r="AY545" s="432"/>
      <c r="AZ545" s="432"/>
      <c r="BA545" s="432"/>
    </row>
    <row r="546" spans="1:53">
      <c r="A546" s="432"/>
      <c r="B546" s="432"/>
      <c r="C546" s="432"/>
      <c r="D546" s="432"/>
      <c r="E546" s="432"/>
      <c r="F546" s="432"/>
      <c r="G546" s="432"/>
      <c r="H546" s="432"/>
      <c r="I546" s="432"/>
      <c r="J546" s="432"/>
      <c r="K546" s="432"/>
      <c r="L546" s="432"/>
      <c r="M546" s="432"/>
      <c r="N546" s="432"/>
      <c r="O546" s="432"/>
      <c r="P546" s="432"/>
      <c r="Q546" s="432"/>
      <c r="R546" s="432"/>
      <c r="S546" s="432"/>
      <c r="T546" s="432"/>
      <c r="U546" s="432"/>
      <c r="V546" s="432"/>
      <c r="W546" s="432"/>
      <c r="X546" s="432"/>
      <c r="Y546" s="432"/>
      <c r="Z546" s="432"/>
      <c r="AA546" s="432"/>
      <c r="AB546" s="432"/>
      <c r="AC546" s="432"/>
      <c r="AD546" s="432"/>
      <c r="AE546" s="432"/>
      <c r="AF546" s="432"/>
      <c r="AG546" s="432"/>
      <c r="AH546" s="432"/>
      <c r="AI546" s="432"/>
      <c r="AJ546" s="432"/>
      <c r="AK546" s="432"/>
      <c r="AL546" s="432"/>
      <c r="AM546" s="432"/>
      <c r="AN546" s="432"/>
      <c r="AO546" s="432"/>
      <c r="AP546" s="432"/>
      <c r="AQ546" s="432"/>
      <c r="AR546" s="432"/>
      <c r="AS546" s="432"/>
      <c r="AT546" s="432"/>
      <c r="AU546" s="432"/>
      <c r="AV546" s="432"/>
      <c r="AW546" s="432"/>
      <c r="AX546" s="432"/>
      <c r="AY546" s="432"/>
      <c r="AZ546" s="432"/>
      <c r="BA546" s="432"/>
    </row>
    <row r="547" spans="1:53">
      <c r="A547" s="432"/>
      <c r="B547" s="432"/>
      <c r="C547" s="432"/>
      <c r="D547" s="432"/>
      <c r="E547" s="432"/>
      <c r="F547" s="432"/>
      <c r="G547" s="432"/>
      <c r="H547" s="432"/>
      <c r="I547" s="432"/>
      <c r="J547" s="432"/>
      <c r="K547" s="432"/>
      <c r="L547" s="432"/>
      <c r="M547" s="432"/>
      <c r="N547" s="432"/>
      <c r="O547" s="432"/>
      <c r="P547" s="432"/>
      <c r="Q547" s="432"/>
      <c r="R547" s="432"/>
      <c r="S547" s="432"/>
      <c r="T547" s="432"/>
      <c r="U547" s="432"/>
      <c r="V547" s="432"/>
      <c r="W547" s="432"/>
      <c r="X547" s="432"/>
      <c r="Y547" s="432"/>
      <c r="Z547" s="432"/>
      <c r="AA547" s="432"/>
      <c r="AB547" s="432"/>
      <c r="AC547" s="432"/>
      <c r="AD547" s="432"/>
      <c r="AE547" s="432"/>
      <c r="AF547" s="432"/>
      <c r="AG547" s="432"/>
      <c r="AH547" s="432"/>
      <c r="AI547" s="432"/>
      <c r="AJ547" s="432"/>
      <c r="AK547" s="432"/>
      <c r="AL547" s="432"/>
      <c r="AM547" s="432"/>
      <c r="AN547" s="432"/>
      <c r="AO547" s="432"/>
      <c r="AP547" s="432"/>
      <c r="AQ547" s="432"/>
      <c r="AR547" s="432"/>
      <c r="AS547" s="432"/>
      <c r="AT547" s="432"/>
      <c r="AU547" s="432"/>
      <c r="AV547" s="432"/>
      <c r="AW547" s="432"/>
      <c r="AX547" s="432"/>
      <c r="AY547" s="432"/>
      <c r="AZ547" s="432"/>
      <c r="BA547" s="432"/>
    </row>
  </sheetData>
  <sheetProtection algorithmName="SHA-512" hashValue="W6nwrdLL/Q0vM0lFYbMvtO1ikHEhDqh3aOzN8KecV0Mw8fn+0RI43r1w1SCZ+SBJZa4UODYaLWoi+Spi9gW3rw==" saltValue="Xb8ftbedcfJLhVAqaQ/gTg==" spinCount="100000" sheet="1" objects="1" scenarios="1" selectLockedCells="1"/>
  <mergeCells count="1">
    <mergeCell ref="E1:P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C8C8C"/>
  </sheetPr>
  <dimension ref="A1:BQ109"/>
  <sheetViews>
    <sheetView showGridLines="0" tabSelected="1" topLeftCell="A22" workbookViewId="0">
      <selection activeCell="P39" sqref="P39:Q39"/>
    </sheetView>
  </sheetViews>
  <sheetFormatPr defaultColWidth="9.140625" defaultRowHeight="15"/>
  <cols>
    <col min="1" max="1" width="8.7109375" style="8" customWidth="1"/>
    <col min="2" max="2" width="10.28515625" style="8" customWidth="1"/>
    <col min="3" max="3" width="8.28515625" style="8" customWidth="1"/>
    <col min="4" max="6" width="7.28515625" style="8" customWidth="1"/>
    <col min="7" max="8" width="8.42578125" style="8" customWidth="1"/>
    <col min="9" max="9" width="9.85546875" style="8" customWidth="1"/>
    <col min="10" max="16" width="8.28515625" style="8" customWidth="1"/>
    <col min="17" max="18" width="10.28515625" style="8" customWidth="1"/>
    <col min="19" max="19" width="5.5703125" style="8" hidden="1" customWidth="1"/>
    <col min="20" max="20" width="11" style="8" customWidth="1"/>
    <col min="21" max="21" width="4.42578125" style="8" customWidth="1"/>
    <col min="22" max="28" width="9.140625" style="8" hidden="1" customWidth="1"/>
    <col min="29" max="29" width="21.28515625" style="8" hidden="1" customWidth="1"/>
    <col min="30" max="32" width="9.140625" style="8" hidden="1" customWidth="1"/>
    <col min="33" max="33" width="9.42578125" style="8" hidden="1" customWidth="1"/>
    <col min="34" max="34" width="0.140625" style="8" hidden="1" customWidth="1"/>
    <col min="35" max="16384" width="9.140625" style="8"/>
  </cols>
  <sheetData>
    <row r="1" spans="1:62" ht="79.5" customHeight="1">
      <c r="A1" s="589"/>
      <c r="B1" s="590"/>
      <c r="C1" s="590"/>
      <c r="D1" s="590"/>
      <c r="E1" s="590"/>
      <c r="F1" s="590"/>
      <c r="G1" s="590"/>
      <c r="H1" s="590"/>
      <c r="I1" s="590"/>
      <c r="J1" s="590"/>
      <c r="K1" s="590"/>
      <c r="L1" s="590"/>
      <c r="M1" s="590"/>
      <c r="N1" s="590"/>
      <c r="O1" s="590"/>
      <c r="P1" s="590"/>
      <c r="Q1" s="590"/>
      <c r="R1" s="590"/>
      <c r="S1" s="197"/>
      <c r="T1" s="699" t="s">
        <v>704</v>
      </c>
      <c r="U1" s="567"/>
      <c r="V1" s="267"/>
      <c r="W1" s="267"/>
      <c r="X1" s="267"/>
      <c r="Y1" s="267"/>
      <c r="Z1" s="267"/>
      <c r="AA1" s="267"/>
      <c r="AB1" s="267"/>
      <c r="AC1" s="268"/>
      <c r="AD1" s="267"/>
      <c r="AE1" s="267"/>
      <c r="AF1" s="267"/>
      <c r="AG1" s="26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2"/>
      <c r="BI1" s="2"/>
      <c r="BJ1" s="2"/>
    </row>
    <row r="2" spans="1:62" ht="21.95" customHeight="1">
      <c r="A2" s="587" t="s">
        <v>956</v>
      </c>
      <c r="B2" s="588"/>
      <c r="C2" s="588"/>
      <c r="D2" s="588"/>
      <c r="E2" s="588"/>
      <c r="F2" s="588"/>
      <c r="G2" s="588"/>
      <c r="H2" s="588"/>
      <c r="I2" s="588"/>
      <c r="J2" s="588"/>
      <c r="K2" s="588"/>
      <c r="L2" s="588"/>
      <c r="M2" s="588"/>
      <c r="N2" s="588"/>
      <c r="O2" s="588"/>
      <c r="P2" s="588"/>
      <c r="Q2" s="588"/>
      <c r="R2" s="588"/>
      <c r="S2" s="197"/>
      <c r="T2" s="700"/>
      <c r="U2" s="567"/>
      <c r="V2" s="197"/>
      <c r="W2" s="197"/>
      <c r="X2" s="197"/>
      <c r="Y2" s="197"/>
      <c r="Z2" s="197"/>
      <c r="AA2" s="197"/>
      <c r="AB2" s="197"/>
      <c r="AC2" s="205"/>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2"/>
      <c r="BI2" s="2"/>
      <c r="BJ2" s="2"/>
    </row>
    <row r="3" spans="1:62" ht="19.5" customHeight="1">
      <c r="A3" s="591" t="s">
        <v>783</v>
      </c>
      <c r="B3" s="592"/>
      <c r="C3" s="592"/>
      <c r="D3" s="592"/>
      <c r="E3" s="592"/>
      <c r="F3" s="592"/>
      <c r="G3" s="592"/>
      <c r="H3" s="592"/>
      <c r="I3" s="592"/>
      <c r="J3" s="592"/>
      <c r="K3" s="592"/>
      <c r="L3" s="592"/>
      <c r="M3" s="592"/>
      <c r="N3" s="592"/>
      <c r="O3" s="592"/>
      <c r="P3" s="592"/>
      <c r="Q3" s="592"/>
      <c r="R3" s="592"/>
      <c r="S3" s="197"/>
      <c r="T3" s="700"/>
      <c r="U3" s="567"/>
      <c r="V3" s="197"/>
      <c r="W3" s="197"/>
      <c r="X3" s="197"/>
      <c r="Y3" s="197"/>
      <c r="Z3" s="197"/>
      <c r="AA3" s="197"/>
      <c r="AB3" s="197"/>
      <c r="AC3" s="205"/>
      <c r="AD3" s="197"/>
      <c r="AE3" s="197"/>
      <c r="AF3" s="197"/>
      <c r="AG3" s="197"/>
      <c r="AH3" s="197"/>
      <c r="AI3" s="564" t="s">
        <v>1078</v>
      </c>
      <c r="AJ3" s="565"/>
      <c r="AK3" s="566"/>
      <c r="AL3" s="197"/>
      <c r="AM3" s="197"/>
      <c r="AN3" s="197"/>
      <c r="AO3" s="197"/>
      <c r="AP3" s="197"/>
      <c r="AQ3" s="197"/>
      <c r="AR3" s="197"/>
      <c r="AS3" s="197"/>
      <c r="AT3" s="197"/>
      <c r="AU3" s="197"/>
      <c r="AV3" s="197"/>
      <c r="AW3" s="197"/>
      <c r="AX3" s="197"/>
      <c r="AY3" s="197"/>
      <c r="AZ3" s="197"/>
      <c r="BA3" s="197"/>
      <c r="BB3" s="197"/>
      <c r="BC3" s="197"/>
      <c r="BD3" s="197"/>
      <c r="BE3" s="197"/>
      <c r="BF3" s="197"/>
      <c r="BG3" s="197"/>
      <c r="BH3" s="2"/>
      <c r="BI3" s="2"/>
      <c r="BJ3" s="2"/>
    </row>
    <row r="4" spans="1:62" ht="18.75" customHeight="1">
      <c r="A4" s="704" t="s">
        <v>215</v>
      </c>
      <c r="B4" s="705"/>
      <c r="C4" s="593"/>
      <c r="D4" s="594"/>
      <c r="E4" s="594"/>
      <c r="F4" s="594"/>
      <c r="G4" s="594"/>
      <c r="H4" s="594"/>
      <c r="I4" s="708" t="s">
        <v>258</v>
      </c>
      <c r="J4" s="708"/>
      <c r="K4" s="708"/>
      <c r="L4" s="593"/>
      <c r="M4" s="594"/>
      <c r="N4" s="594"/>
      <c r="O4" s="594"/>
      <c r="P4" s="594"/>
      <c r="Q4" s="595"/>
      <c r="R4" s="581" t="s">
        <v>725</v>
      </c>
      <c r="S4" s="197"/>
      <c r="T4" s="700"/>
      <c r="U4" s="567"/>
      <c r="V4" s="197"/>
      <c r="W4" s="197"/>
      <c r="X4" s="197"/>
      <c r="Y4" s="197"/>
      <c r="Z4" s="197"/>
      <c r="AA4" s="197"/>
      <c r="AB4" s="197"/>
      <c r="AC4" s="205"/>
      <c r="AD4" s="197"/>
      <c r="AE4" s="197"/>
      <c r="AF4" s="197"/>
      <c r="AG4" s="197"/>
      <c r="AH4" s="197"/>
      <c r="AI4" s="567"/>
      <c r="AJ4" s="568"/>
      <c r="AK4" s="569"/>
      <c r="AL4" s="197"/>
      <c r="AM4" s="197"/>
      <c r="AN4" s="197"/>
      <c r="AO4" s="197"/>
      <c r="AP4" s="197"/>
      <c r="AQ4" s="197"/>
      <c r="AR4" s="197"/>
      <c r="AS4" s="197"/>
      <c r="AT4" s="197"/>
      <c r="AU4" s="197"/>
      <c r="AV4" s="197"/>
      <c r="AW4" s="197"/>
      <c r="AX4" s="197"/>
      <c r="AY4" s="197"/>
      <c r="AZ4" s="197"/>
      <c r="BA4" s="197"/>
      <c r="BB4" s="197"/>
      <c r="BC4" s="197"/>
      <c r="BD4" s="197"/>
      <c r="BE4" s="197"/>
      <c r="BF4" s="197"/>
      <c r="BG4" s="197"/>
      <c r="BH4" s="2"/>
      <c r="BI4" s="2"/>
      <c r="BJ4" s="2"/>
    </row>
    <row r="5" spans="1:62" ht="18.75" customHeight="1">
      <c r="A5" s="598" t="s">
        <v>217</v>
      </c>
      <c r="B5" s="707"/>
      <c r="C5" s="593"/>
      <c r="D5" s="594"/>
      <c r="E5" s="594"/>
      <c r="F5" s="594"/>
      <c r="G5" s="594"/>
      <c r="H5" s="594"/>
      <c r="I5" s="708" t="s">
        <v>260</v>
      </c>
      <c r="J5" s="708"/>
      <c r="K5" s="708"/>
      <c r="L5" s="593"/>
      <c r="M5" s="594"/>
      <c r="N5" s="594"/>
      <c r="O5" s="594"/>
      <c r="P5" s="594"/>
      <c r="Q5" s="595"/>
      <c r="R5" s="582"/>
      <c r="S5" s="197"/>
      <c r="T5" s="700"/>
      <c r="U5" s="567"/>
      <c r="V5" s="206"/>
      <c r="W5" s="197"/>
      <c r="X5" s="207" t="str">
        <f>CONCATENATE(C4,", ",C5,", ",C6)</f>
        <v xml:space="preserve">, , </v>
      </c>
      <c r="Y5" s="197"/>
      <c r="Z5" s="197"/>
      <c r="AA5" s="197"/>
      <c r="AB5" s="197"/>
      <c r="AC5" s="205"/>
      <c r="AD5" s="197"/>
      <c r="AE5" s="197"/>
      <c r="AF5" s="197"/>
      <c r="AG5" s="197"/>
      <c r="AH5" s="197"/>
      <c r="AI5" s="567"/>
      <c r="AJ5" s="568"/>
      <c r="AK5" s="569"/>
      <c r="AL5" s="197"/>
      <c r="AM5" s="197"/>
      <c r="AN5" s="197"/>
      <c r="AO5" s="197"/>
      <c r="AP5" s="197"/>
      <c r="AQ5" s="197"/>
      <c r="AR5" s="197"/>
      <c r="AS5" s="197"/>
      <c r="AT5" s="197"/>
      <c r="AU5" s="197"/>
      <c r="AV5" s="197"/>
      <c r="AW5" s="197"/>
      <c r="AX5" s="197"/>
      <c r="AY5" s="197"/>
      <c r="AZ5" s="197"/>
      <c r="BA5" s="197"/>
      <c r="BB5" s="197"/>
      <c r="BC5" s="197"/>
      <c r="BD5" s="197"/>
      <c r="BE5" s="197"/>
      <c r="BF5" s="197"/>
      <c r="BG5" s="197"/>
      <c r="BH5" s="2"/>
      <c r="BI5" s="2"/>
      <c r="BJ5" s="2"/>
    </row>
    <row r="6" spans="1:62" ht="18.75" customHeight="1">
      <c r="A6" s="704" t="s">
        <v>216</v>
      </c>
      <c r="B6" s="704"/>
      <c r="C6" s="593"/>
      <c r="D6" s="594"/>
      <c r="E6" s="594"/>
      <c r="F6" s="594"/>
      <c r="G6" s="594"/>
      <c r="H6" s="595"/>
      <c r="I6" s="680" t="s">
        <v>715</v>
      </c>
      <c r="J6" s="681"/>
      <c r="K6" s="706"/>
      <c r="L6" s="593" t="s">
        <v>454</v>
      </c>
      <c r="M6" s="594"/>
      <c r="N6" s="594"/>
      <c r="O6" s="594"/>
      <c r="P6" s="594"/>
      <c r="Q6" s="595"/>
      <c r="R6" s="582"/>
      <c r="S6" s="197"/>
      <c r="T6" s="700"/>
      <c r="U6" s="567"/>
      <c r="V6" s="197"/>
      <c r="W6" s="197"/>
      <c r="X6" s="197"/>
      <c r="Y6" s="197"/>
      <c r="Z6" s="197"/>
      <c r="AA6" s="197"/>
      <c r="AB6" s="197"/>
      <c r="AC6" s="205"/>
      <c r="AD6" s="197"/>
      <c r="AE6" s="197"/>
      <c r="AF6" s="197"/>
      <c r="AG6" s="197"/>
      <c r="AH6" s="197"/>
      <c r="AI6" s="567"/>
      <c r="AJ6" s="568"/>
      <c r="AK6" s="569"/>
      <c r="AL6" s="197"/>
      <c r="AM6" s="197"/>
      <c r="AN6" s="197"/>
      <c r="AO6" s="197"/>
      <c r="AP6" s="197"/>
      <c r="AQ6" s="197"/>
      <c r="AR6" s="197"/>
      <c r="AS6" s="197"/>
      <c r="AT6" s="197"/>
      <c r="AU6" s="197"/>
      <c r="AV6" s="197"/>
      <c r="AW6" s="197"/>
      <c r="AX6" s="197"/>
      <c r="AY6" s="197"/>
      <c r="AZ6" s="197"/>
      <c r="BA6" s="197"/>
      <c r="BB6" s="197"/>
      <c r="BC6" s="197"/>
      <c r="BD6" s="197"/>
      <c r="BE6" s="197"/>
      <c r="BF6" s="197"/>
      <c r="BG6" s="197"/>
      <c r="BH6" s="2"/>
      <c r="BI6" s="2"/>
      <c r="BJ6" s="2"/>
    </row>
    <row r="7" spans="1:62" ht="18.75" customHeight="1">
      <c r="A7" s="598" t="s">
        <v>708</v>
      </c>
      <c r="B7" s="599"/>
      <c r="C7" s="593" t="s">
        <v>709</v>
      </c>
      <c r="D7" s="594"/>
      <c r="E7" s="594"/>
      <c r="F7" s="594"/>
      <c r="G7" s="594"/>
      <c r="H7" s="595"/>
      <c r="I7" s="573" t="s">
        <v>784</v>
      </c>
      <c r="J7" s="573"/>
      <c r="K7" s="576">
        <f>'ANTICIPATORY STATEMENT'!AA45</f>
        <v>0</v>
      </c>
      <c r="L7" s="577"/>
      <c r="M7" s="578"/>
      <c r="N7" s="574" t="s">
        <v>785</v>
      </c>
      <c r="O7" s="575"/>
      <c r="P7" s="579">
        <f>'ANTICIPATORY STATEMENT'!Z45</f>
        <v>0</v>
      </c>
      <c r="Q7" s="580"/>
      <c r="R7" s="582"/>
      <c r="S7" s="197"/>
      <c r="T7" s="700"/>
      <c r="U7" s="567"/>
      <c r="V7" s="197"/>
      <c r="W7" s="197"/>
      <c r="X7" s="197"/>
      <c r="Y7" s="197"/>
      <c r="Z7" s="197"/>
      <c r="AA7" s="197"/>
      <c r="AB7" s="197"/>
      <c r="AC7" s="205"/>
      <c r="AD7" s="197"/>
      <c r="AE7" s="197"/>
      <c r="AF7" s="197"/>
      <c r="AG7" s="197"/>
      <c r="AH7" s="197"/>
      <c r="AI7" s="567"/>
      <c r="AJ7" s="568"/>
      <c r="AK7" s="569"/>
      <c r="AL7" s="197"/>
      <c r="AM7" s="197"/>
      <c r="AN7" s="197"/>
      <c r="AO7" s="197"/>
      <c r="AP7" s="197"/>
      <c r="AQ7" s="197"/>
      <c r="AR7" s="197"/>
      <c r="AS7" s="197"/>
      <c r="AT7" s="197"/>
      <c r="AU7" s="197"/>
      <c r="AV7" s="197"/>
      <c r="AW7" s="197"/>
      <c r="AX7" s="197"/>
      <c r="AY7" s="197"/>
      <c r="AZ7" s="197"/>
      <c r="BA7" s="197"/>
      <c r="BB7" s="197"/>
      <c r="BC7" s="197"/>
      <c r="BD7" s="197"/>
      <c r="BE7" s="197"/>
      <c r="BF7" s="197"/>
      <c r="BG7" s="197"/>
      <c r="BH7" s="2"/>
      <c r="BI7" s="2"/>
      <c r="BJ7" s="2"/>
    </row>
    <row r="8" spans="1:62" ht="21.95" customHeight="1">
      <c r="A8" s="702" t="s">
        <v>54</v>
      </c>
      <c r="B8" s="703" t="s">
        <v>453</v>
      </c>
      <c r="C8" s="703"/>
      <c r="D8" s="703"/>
      <c r="E8" s="703"/>
      <c r="F8" s="703"/>
      <c r="G8" s="703"/>
      <c r="H8" s="703"/>
      <c r="I8" s="703"/>
      <c r="J8" s="703" t="s">
        <v>295</v>
      </c>
      <c r="K8" s="703"/>
      <c r="L8" s="703"/>
      <c r="M8" s="703"/>
      <c r="N8" s="703"/>
      <c r="O8" s="703"/>
      <c r="P8" s="703"/>
      <c r="Q8" s="703"/>
      <c r="R8" s="582"/>
      <c r="S8" s="198"/>
      <c r="T8" s="700"/>
      <c r="U8" s="567"/>
      <c r="V8" s="197"/>
      <c r="W8" s="197"/>
      <c r="X8" s="197" t="s">
        <v>454</v>
      </c>
      <c r="Y8" s="197"/>
      <c r="Z8" s="197"/>
      <c r="AA8" s="197"/>
      <c r="AB8" s="208"/>
      <c r="AC8" s="209"/>
      <c r="AD8" s="197"/>
      <c r="AE8" s="197"/>
      <c r="AF8" s="197"/>
      <c r="AG8" s="197"/>
      <c r="AH8" s="197"/>
      <c r="AI8" s="567"/>
      <c r="AJ8" s="568"/>
      <c r="AK8" s="569"/>
      <c r="AL8" s="197"/>
      <c r="AM8" s="197"/>
      <c r="AN8" s="197"/>
      <c r="AO8" s="197"/>
      <c r="AP8" s="197"/>
      <c r="AQ8" s="197"/>
      <c r="AR8" s="197"/>
      <c r="AS8" s="197"/>
      <c r="AT8" s="197"/>
      <c r="AU8" s="197"/>
      <c r="AV8" s="197"/>
      <c r="AW8" s="197"/>
      <c r="AX8" s="197"/>
      <c r="AY8" s="197"/>
      <c r="AZ8" s="197"/>
      <c r="BA8" s="197"/>
      <c r="BB8" s="197"/>
      <c r="BC8" s="197"/>
      <c r="BD8" s="197"/>
      <c r="BE8" s="197"/>
      <c r="BF8" s="197"/>
      <c r="BG8" s="197"/>
      <c r="BH8" s="2"/>
      <c r="BI8" s="2"/>
      <c r="BJ8" s="2"/>
    </row>
    <row r="9" spans="1:62" ht="21.95" customHeight="1">
      <c r="A9" s="702"/>
      <c r="B9" s="273" t="s">
        <v>0</v>
      </c>
      <c r="C9" s="273" t="s">
        <v>1</v>
      </c>
      <c r="D9" s="273" t="s">
        <v>2</v>
      </c>
      <c r="E9" s="275"/>
      <c r="F9" s="275"/>
      <c r="G9" s="275"/>
      <c r="H9" s="275"/>
      <c r="I9" s="273" t="s">
        <v>3</v>
      </c>
      <c r="J9" s="273" t="s">
        <v>4</v>
      </c>
      <c r="K9" s="273" t="s">
        <v>5</v>
      </c>
      <c r="L9" s="273" t="s">
        <v>6</v>
      </c>
      <c r="M9" s="275" t="s">
        <v>1079</v>
      </c>
      <c r="N9" s="275"/>
      <c r="O9" s="273" t="s">
        <v>218</v>
      </c>
      <c r="P9" s="273" t="s">
        <v>7</v>
      </c>
      <c r="Q9" s="273" t="s">
        <v>3</v>
      </c>
      <c r="R9" s="583"/>
      <c r="S9" s="197"/>
      <c r="T9" s="701"/>
      <c r="U9" s="567"/>
      <c r="V9" s="197"/>
      <c r="W9" s="197"/>
      <c r="X9" s="197" t="s">
        <v>455</v>
      </c>
      <c r="Y9" s="197"/>
      <c r="Z9" s="197"/>
      <c r="AA9" s="197"/>
      <c r="AB9" s="197"/>
      <c r="AC9" s="198"/>
      <c r="AD9" s="197"/>
      <c r="AE9" s="197"/>
      <c r="AF9" s="197"/>
      <c r="AG9" s="197"/>
      <c r="AH9" s="197"/>
      <c r="AI9" s="570"/>
      <c r="AJ9" s="571"/>
      <c r="AK9" s="572"/>
      <c r="AL9" s="197"/>
      <c r="AM9" s="197"/>
      <c r="AN9" s="197"/>
      <c r="AO9" s="197"/>
      <c r="AP9" s="197"/>
      <c r="AQ9" s="197"/>
      <c r="AR9" s="197"/>
      <c r="AS9" s="197"/>
      <c r="AT9" s="197"/>
      <c r="AU9" s="197"/>
      <c r="AV9" s="197"/>
      <c r="AW9" s="197"/>
      <c r="AX9" s="197"/>
      <c r="AY9" s="197"/>
      <c r="AZ9" s="197"/>
      <c r="BA9" s="197"/>
      <c r="BB9" s="197"/>
      <c r="BC9" s="197"/>
      <c r="BD9" s="197"/>
      <c r="BE9" s="197"/>
      <c r="BF9" s="197"/>
      <c r="BG9" s="197"/>
      <c r="BH9" s="2"/>
      <c r="BI9" s="2"/>
      <c r="BJ9" s="2"/>
    </row>
    <row r="10" spans="1:62" ht="21.95" customHeight="1">
      <c r="A10" s="272" t="str">
        <f>IF($C$7="Pensioner","Apr-20","Mar-20")</f>
        <v>Mar-20</v>
      </c>
      <c r="B10" s="269"/>
      <c r="C10" s="274">
        <f>IF(T10="",AG10,T10)</f>
        <v>0</v>
      </c>
      <c r="D10" s="269"/>
      <c r="E10" s="269"/>
      <c r="F10" s="269"/>
      <c r="G10" s="269"/>
      <c r="H10" s="269"/>
      <c r="I10" s="274">
        <f>B10+C10+D10+E10+F10+G10+H10</f>
        <v>0</v>
      </c>
      <c r="J10" s="269"/>
      <c r="K10" s="269"/>
      <c r="L10" s="269"/>
      <c r="M10" s="269"/>
      <c r="N10" s="269"/>
      <c r="O10" s="269"/>
      <c r="P10" s="269"/>
      <c r="Q10" s="274">
        <f t="shared" ref="Q10:Q21" si="0">SUM(J10:P10)</f>
        <v>0</v>
      </c>
      <c r="R10" s="269">
        <v>0</v>
      </c>
      <c r="S10" s="197"/>
      <c r="T10" s="310"/>
      <c r="U10" s="210"/>
      <c r="V10" s="197"/>
      <c r="W10" s="197"/>
      <c r="X10" s="197" t="s">
        <v>456</v>
      </c>
      <c r="Y10" s="197"/>
      <c r="Z10" s="197"/>
      <c r="AA10" s="197"/>
      <c r="AB10" s="199"/>
      <c r="AC10" s="199"/>
      <c r="AD10" s="199"/>
      <c r="AE10" s="199">
        <f>B10*20/100</f>
        <v>0</v>
      </c>
      <c r="AF10" s="199">
        <f>MROUND(AE10,1)</f>
        <v>0</v>
      </c>
      <c r="AG10" s="197">
        <f>IF(B10="",0,AF10)</f>
        <v>0</v>
      </c>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2"/>
      <c r="BI10" s="2"/>
      <c r="BJ10" s="2"/>
    </row>
    <row r="11" spans="1:62" ht="21.95" customHeight="1">
      <c r="A11" s="272" t="str">
        <f>IF($C$7="Pensioner","May-20","Apr-20")</f>
        <v>Apr-20</v>
      </c>
      <c r="B11" s="269"/>
      <c r="C11" s="274">
        <f t="shared" ref="C11:C21" si="1">IF(T11="",AG11,T11)</f>
        <v>0</v>
      </c>
      <c r="D11" s="269"/>
      <c r="E11" s="269" t="str">
        <f>IF(E10="","",E10)</f>
        <v/>
      </c>
      <c r="F11" s="269" t="str">
        <f>IF(F10="","",F10)</f>
        <v/>
      </c>
      <c r="G11" s="269" t="str">
        <f>IF(G10="","",G10)</f>
        <v/>
      </c>
      <c r="H11" s="269" t="str">
        <f>IF(H10="","",H10)</f>
        <v/>
      </c>
      <c r="I11" s="274">
        <f t="shared" ref="I11:I21" si="2">SUM(B11,C11,D11,E11,F11,G11,H11)</f>
        <v>0</v>
      </c>
      <c r="J11" s="269"/>
      <c r="K11" s="269"/>
      <c r="L11" s="269"/>
      <c r="M11" s="269"/>
      <c r="N11" s="269" t="str">
        <f t="shared" ref="K11:P11" si="3">IF(N10="","",N10)</f>
        <v/>
      </c>
      <c r="O11" s="269" t="str">
        <f t="shared" si="3"/>
        <v/>
      </c>
      <c r="P11" s="269"/>
      <c r="Q11" s="274">
        <f t="shared" si="0"/>
        <v>0</v>
      </c>
      <c r="R11" s="269">
        <v>0</v>
      </c>
      <c r="S11" s="197"/>
      <c r="T11" s="310" t="str">
        <f>IF(T10="","",T10)</f>
        <v/>
      </c>
      <c r="U11" s="210"/>
      <c r="V11" s="197"/>
      <c r="W11" s="197"/>
      <c r="X11" s="197"/>
      <c r="Y11" s="197"/>
      <c r="Z11" s="197"/>
      <c r="AA11" s="197"/>
      <c r="AB11" s="199"/>
      <c r="AC11" s="211"/>
      <c r="AD11" s="211"/>
      <c r="AE11" s="199">
        <f t="shared" ref="AE11:AE21" si="4">B11*20/100</f>
        <v>0</v>
      </c>
      <c r="AF11" s="199">
        <f t="shared" ref="AF11:AF21" si="5">MROUND(AE11,1)</f>
        <v>0</v>
      </c>
      <c r="AG11" s="197">
        <f t="shared" ref="AG11:AG21" si="6">IF(B11="",0,AF11)</f>
        <v>0</v>
      </c>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2"/>
      <c r="BI11" s="2"/>
      <c r="BJ11" s="2"/>
    </row>
    <row r="12" spans="1:62" ht="21.95" customHeight="1">
      <c r="A12" s="272" t="str">
        <f>IF($C$7="Pensioner","Jun-20","May-20")</f>
        <v>May-20</v>
      </c>
      <c r="B12" s="269"/>
      <c r="C12" s="274">
        <f t="shared" si="1"/>
        <v>0</v>
      </c>
      <c r="D12" s="269"/>
      <c r="E12" s="269" t="str">
        <f t="shared" ref="E12:H21" si="7">IF(E11="","",E11)</f>
        <v/>
      </c>
      <c r="F12" s="269" t="str">
        <f t="shared" si="7"/>
        <v/>
      </c>
      <c r="G12" s="269" t="str">
        <f t="shared" si="7"/>
        <v/>
      </c>
      <c r="H12" s="269" t="str">
        <f t="shared" si="7"/>
        <v/>
      </c>
      <c r="I12" s="274">
        <f t="shared" si="2"/>
        <v>0</v>
      </c>
      <c r="J12" s="269"/>
      <c r="K12" s="269"/>
      <c r="L12" s="269"/>
      <c r="M12" s="269"/>
      <c r="N12" s="269" t="str">
        <f t="shared" ref="K12:N21" si="8">IF(N11="","",N11)</f>
        <v/>
      </c>
      <c r="O12" s="269" t="str">
        <f t="shared" ref="O12:O21" si="9">IF(O11="","",O11)</f>
        <v/>
      </c>
      <c r="P12" s="269"/>
      <c r="Q12" s="274">
        <f t="shared" si="0"/>
        <v>0</v>
      </c>
      <c r="R12" s="269">
        <v>0</v>
      </c>
      <c r="S12" s="197"/>
      <c r="T12" s="310" t="str">
        <f t="shared" ref="T12:T21" si="10">IF(T11="","",T11)</f>
        <v/>
      </c>
      <c r="U12" s="210"/>
      <c r="V12" s="197"/>
      <c r="W12" s="197"/>
      <c r="X12" s="197" t="s">
        <v>461</v>
      </c>
      <c r="Y12" s="197"/>
      <c r="Z12" s="197"/>
      <c r="AA12" s="197"/>
      <c r="AB12" s="199"/>
      <c r="AC12" s="211"/>
      <c r="AD12" s="211"/>
      <c r="AE12" s="199">
        <f t="shared" si="4"/>
        <v>0</v>
      </c>
      <c r="AF12" s="199">
        <f t="shared" si="5"/>
        <v>0</v>
      </c>
      <c r="AG12" s="197">
        <f t="shared" si="6"/>
        <v>0</v>
      </c>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2"/>
      <c r="BI12" s="2"/>
      <c r="BJ12" s="2"/>
    </row>
    <row r="13" spans="1:62" ht="21.95" customHeight="1" thickBot="1">
      <c r="A13" s="272" t="str">
        <f>IF($C$7="Pensioner","Jul-20","Jun-20")</f>
        <v>Jun-20</v>
      </c>
      <c r="B13" s="269"/>
      <c r="C13" s="274">
        <f t="shared" si="1"/>
        <v>0</v>
      </c>
      <c r="D13" s="269"/>
      <c r="E13" s="269" t="str">
        <f t="shared" si="7"/>
        <v/>
      </c>
      <c r="F13" s="269" t="str">
        <f t="shared" si="7"/>
        <v/>
      </c>
      <c r="G13" s="269" t="str">
        <f t="shared" si="7"/>
        <v/>
      </c>
      <c r="H13" s="269" t="str">
        <f t="shared" si="7"/>
        <v/>
      </c>
      <c r="I13" s="274">
        <f t="shared" si="2"/>
        <v>0</v>
      </c>
      <c r="J13" s="269"/>
      <c r="K13" s="269"/>
      <c r="L13" s="269"/>
      <c r="M13" s="269"/>
      <c r="N13" s="269" t="str">
        <f t="shared" si="8"/>
        <v/>
      </c>
      <c r="O13" s="269" t="str">
        <f t="shared" si="9"/>
        <v/>
      </c>
      <c r="P13" s="269"/>
      <c r="Q13" s="274">
        <f t="shared" si="0"/>
        <v>0</v>
      </c>
      <c r="R13" s="269">
        <v>0</v>
      </c>
      <c r="S13" s="197"/>
      <c r="T13" s="310" t="str">
        <f t="shared" si="10"/>
        <v/>
      </c>
      <c r="U13" s="210"/>
      <c r="V13" s="197"/>
      <c r="W13" s="197"/>
      <c r="X13" s="197" t="s">
        <v>462</v>
      </c>
      <c r="Y13" s="197"/>
      <c r="Z13" s="197"/>
      <c r="AA13" s="197"/>
      <c r="AB13" s="199"/>
      <c r="AC13" s="199"/>
      <c r="AD13" s="199"/>
      <c r="AE13" s="199">
        <f t="shared" si="4"/>
        <v>0</v>
      </c>
      <c r="AF13" s="199">
        <f>MROUND(AE13,1)</f>
        <v>0</v>
      </c>
      <c r="AG13" s="197">
        <f t="shared" si="6"/>
        <v>0</v>
      </c>
      <c r="AH13" s="197" t="s">
        <v>787</v>
      </c>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2"/>
      <c r="BI13" s="2"/>
      <c r="BJ13" s="2"/>
    </row>
    <row r="14" spans="1:62" ht="21.95" customHeight="1" thickTop="1">
      <c r="A14" s="272" t="str">
        <f>IF($C$7="Pensioner","Aug-20","Jul-20")</f>
        <v>Jul-20</v>
      </c>
      <c r="B14" s="269"/>
      <c r="C14" s="274">
        <f t="shared" si="1"/>
        <v>0</v>
      </c>
      <c r="D14" s="269"/>
      <c r="E14" s="269" t="str">
        <f t="shared" si="7"/>
        <v/>
      </c>
      <c r="F14" s="269" t="str">
        <f t="shared" si="7"/>
        <v/>
      </c>
      <c r="G14" s="269" t="str">
        <f t="shared" si="7"/>
        <v/>
      </c>
      <c r="H14" s="269" t="str">
        <f t="shared" si="7"/>
        <v/>
      </c>
      <c r="I14" s="274">
        <f t="shared" si="2"/>
        <v>0</v>
      </c>
      <c r="J14" s="269"/>
      <c r="K14" s="269"/>
      <c r="L14" s="269"/>
      <c r="M14" s="269"/>
      <c r="N14" s="269" t="str">
        <f t="shared" si="8"/>
        <v/>
      </c>
      <c r="O14" s="269" t="str">
        <f t="shared" si="9"/>
        <v/>
      </c>
      <c r="P14" s="269"/>
      <c r="Q14" s="274">
        <f t="shared" si="0"/>
        <v>0</v>
      </c>
      <c r="R14" s="269">
        <v>0</v>
      </c>
      <c r="S14" s="197"/>
      <c r="T14" s="310" t="str">
        <f t="shared" si="10"/>
        <v/>
      </c>
      <c r="U14" s="210"/>
      <c r="V14" s="197"/>
      <c r="W14" s="197"/>
      <c r="X14" s="197"/>
      <c r="Y14" s="197"/>
      <c r="Z14" s="197"/>
      <c r="AA14" s="197"/>
      <c r="AB14" s="662" t="s">
        <v>179</v>
      </c>
      <c r="AC14" s="663"/>
      <c r="AD14" s="211"/>
      <c r="AE14" s="199">
        <f t="shared" si="4"/>
        <v>0</v>
      </c>
      <c r="AF14" s="199">
        <f t="shared" si="5"/>
        <v>0</v>
      </c>
      <c r="AG14" s="197">
        <f t="shared" si="6"/>
        <v>0</v>
      </c>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2"/>
      <c r="BI14" s="2"/>
      <c r="BJ14" s="2"/>
    </row>
    <row r="15" spans="1:62" ht="21.95" customHeight="1" thickBot="1">
      <c r="A15" s="272" t="str">
        <f>IF($C$7="Pensioner","Sep-20","Aug-20")</f>
        <v>Aug-20</v>
      </c>
      <c r="B15" s="269"/>
      <c r="C15" s="274">
        <f t="shared" si="1"/>
        <v>0</v>
      </c>
      <c r="D15" s="269"/>
      <c r="E15" s="269" t="str">
        <f t="shared" si="7"/>
        <v/>
      </c>
      <c r="F15" s="269" t="str">
        <f t="shared" si="7"/>
        <v/>
      </c>
      <c r="G15" s="269" t="str">
        <f t="shared" si="7"/>
        <v/>
      </c>
      <c r="H15" s="269" t="str">
        <f t="shared" si="7"/>
        <v/>
      </c>
      <c r="I15" s="274">
        <f t="shared" si="2"/>
        <v>0</v>
      </c>
      <c r="J15" s="269"/>
      <c r="K15" s="269"/>
      <c r="L15" s="269"/>
      <c r="M15" s="269"/>
      <c r="N15" s="269" t="str">
        <f t="shared" si="8"/>
        <v/>
      </c>
      <c r="O15" s="269" t="str">
        <f t="shared" si="9"/>
        <v/>
      </c>
      <c r="P15" s="269"/>
      <c r="Q15" s="274">
        <f t="shared" si="0"/>
        <v>0</v>
      </c>
      <c r="R15" s="269">
        <v>0</v>
      </c>
      <c r="S15" s="197"/>
      <c r="T15" s="310" t="str">
        <f t="shared" si="10"/>
        <v/>
      </c>
      <c r="U15" s="210"/>
      <c r="V15" s="197"/>
      <c r="W15" s="197"/>
      <c r="X15" s="197"/>
      <c r="Y15" s="197"/>
      <c r="Z15" s="197"/>
      <c r="AA15" s="197"/>
      <c r="AB15" s="664"/>
      <c r="AC15" s="665"/>
      <c r="AD15" s="211"/>
      <c r="AE15" s="199">
        <f t="shared" si="4"/>
        <v>0</v>
      </c>
      <c r="AF15" s="199">
        <f t="shared" si="5"/>
        <v>0</v>
      </c>
      <c r="AG15" s="197">
        <f t="shared" si="6"/>
        <v>0</v>
      </c>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2"/>
      <c r="BI15" s="2"/>
      <c r="BJ15" s="2"/>
    </row>
    <row r="16" spans="1:62" ht="21.95" customHeight="1" thickTop="1">
      <c r="A16" s="272" t="str">
        <f>IF($C$7="Pensioner","Oct-20","Sep-20")</f>
        <v>Sep-20</v>
      </c>
      <c r="B16" s="269"/>
      <c r="C16" s="274">
        <f t="shared" si="1"/>
        <v>0</v>
      </c>
      <c r="D16" s="269"/>
      <c r="E16" s="269" t="str">
        <f t="shared" si="7"/>
        <v/>
      </c>
      <c r="F16" s="269" t="str">
        <f t="shared" si="7"/>
        <v/>
      </c>
      <c r="G16" s="269" t="str">
        <f t="shared" si="7"/>
        <v/>
      </c>
      <c r="H16" s="269" t="str">
        <f t="shared" si="7"/>
        <v/>
      </c>
      <c r="I16" s="274">
        <f t="shared" si="2"/>
        <v>0</v>
      </c>
      <c r="J16" s="269"/>
      <c r="K16" s="269"/>
      <c r="L16" s="269"/>
      <c r="M16" s="269"/>
      <c r="N16" s="269" t="str">
        <f t="shared" si="8"/>
        <v/>
      </c>
      <c r="O16" s="269" t="str">
        <f t="shared" si="9"/>
        <v/>
      </c>
      <c r="P16" s="269"/>
      <c r="Q16" s="274">
        <f t="shared" si="0"/>
        <v>0</v>
      </c>
      <c r="R16" s="269">
        <v>0</v>
      </c>
      <c r="S16" s="197"/>
      <c r="T16" s="310" t="str">
        <f t="shared" si="10"/>
        <v/>
      </c>
      <c r="U16" s="210"/>
      <c r="V16" s="197"/>
      <c r="W16" s="197" t="s">
        <v>709</v>
      </c>
      <c r="X16" s="197"/>
      <c r="Y16" s="197"/>
      <c r="Z16" s="197"/>
      <c r="AA16" s="197"/>
      <c r="AB16" s="199"/>
      <c r="AC16" s="199"/>
      <c r="AD16" s="199"/>
      <c r="AE16" s="199">
        <f t="shared" si="4"/>
        <v>0</v>
      </c>
      <c r="AF16" s="199">
        <f t="shared" si="5"/>
        <v>0</v>
      </c>
      <c r="AG16" s="197">
        <f t="shared" si="6"/>
        <v>0</v>
      </c>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2"/>
      <c r="BI16" s="2"/>
      <c r="BJ16" s="2"/>
    </row>
    <row r="17" spans="1:63" ht="21.95" customHeight="1">
      <c r="A17" s="272" t="str">
        <f>IF($C$7="Pensioner","Nov-20","Oct-20")</f>
        <v>Oct-20</v>
      </c>
      <c r="B17" s="269"/>
      <c r="C17" s="274">
        <f t="shared" si="1"/>
        <v>0</v>
      </c>
      <c r="D17" s="269"/>
      <c r="E17" s="269" t="str">
        <f t="shared" si="7"/>
        <v/>
      </c>
      <c r="F17" s="269" t="str">
        <f t="shared" si="7"/>
        <v/>
      </c>
      <c r="G17" s="269" t="str">
        <f t="shared" si="7"/>
        <v/>
      </c>
      <c r="H17" s="269" t="str">
        <f t="shared" si="7"/>
        <v/>
      </c>
      <c r="I17" s="274">
        <f t="shared" si="2"/>
        <v>0</v>
      </c>
      <c r="J17" s="269"/>
      <c r="K17" s="269"/>
      <c r="L17" s="269"/>
      <c r="M17" s="269"/>
      <c r="N17" s="269" t="str">
        <f t="shared" si="8"/>
        <v/>
      </c>
      <c r="O17" s="269" t="str">
        <f t="shared" si="9"/>
        <v/>
      </c>
      <c r="P17" s="269"/>
      <c r="Q17" s="274">
        <f t="shared" si="0"/>
        <v>0</v>
      </c>
      <c r="R17" s="269">
        <v>0</v>
      </c>
      <c r="S17" s="197"/>
      <c r="T17" s="310" t="str">
        <f t="shared" si="10"/>
        <v/>
      </c>
      <c r="U17" s="210"/>
      <c r="V17" s="197"/>
      <c r="W17" s="197" t="s">
        <v>710</v>
      </c>
      <c r="X17" s="197"/>
      <c r="Y17" s="197"/>
      <c r="Z17" s="197"/>
      <c r="AA17" s="197"/>
      <c r="AB17" s="197"/>
      <c r="AC17" s="197"/>
      <c r="AD17" s="197"/>
      <c r="AE17" s="199">
        <f t="shared" si="4"/>
        <v>0</v>
      </c>
      <c r="AF17" s="199">
        <f t="shared" si="5"/>
        <v>0</v>
      </c>
      <c r="AG17" s="197">
        <f t="shared" si="6"/>
        <v>0</v>
      </c>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2"/>
      <c r="BI17" s="2"/>
      <c r="BJ17" s="2"/>
    </row>
    <row r="18" spans="1:63" ht="21.95" customHeight="1">
      <c r="A18" s="272" t="str">
        <f>IF($C$7="Pensioner","Dec-20","Nov-20")</f>
        <v>Nov-20</v>
      </c>
      <c r="B18" s="269"/>
      <c r="C18" s="274">
        <f t="shared" si="1"/>
        <v>0</v>
      </c>
      <c r="D18" s="269"/>
      <c r="E18" s="269" t="str">
        <f t="shared" si="7"/>
        <v/>
      </c>
      <c r="F18" s="269" t="str">
        <f t="shared" si="7"/>
        <v/>
      </c>
      <c r="G18" s="269" t="str">
        <f t="shared" si="7"/>
        <v/>
      </c>
      <c r="H18" s="269" t="str">
        <f t="shared" si="7"/>
        <v/>
      </c>
      <c r="I18" s="274">
        <f t="shared" si="2"/>
        <v>0</v>
      </c>
      <c r="J18" s="269"/>
      <c r="K18" s="269"/>
      <c r="L18" s="269"/>
      <c r="M18" s="269"/>
      <c r="N18" s="269" t="str">
        <f t="shared" si="8"/>
        <v/>
      </c>
      <c r="O18" s="269" t="str">
        <f t="shared" si="9"/>
        <v/>
      </c>
      <c r="P18" s="269"/>
      <c r="Q18" s="274">
        <f t="shared" si="0"/>
        <v>0</v>
      </c>
      <c r="R18" s="269">
        <v>0</v>
      </c>
      <c r="S18" s="197"/>
      <c r="T18" s="310" t="str">
        <f t="shared" si="10"/>
        <v/>
      </c>
      <c r="U18" s="210"/>
      <c r="V18" s="197"/>
      <c r="W18" s="197"/>
      <c r="X18" s="197"/>
      <c r="Y18" s="197"/>
      <c r="Z18" s="197"/>
      <c r="AA18" s="197"/>
      <c r="AB18" s="197"/>
      <c r="AC18" s="197"/>
      <c r="AD18" s="197"/>
      <c r="AE18" s="199">
        <f t="shared" si="4"/>
        <v>0</v>
      </c>
      <c r="AF18" s="199">
        <f t="shared" si="5"/>
        <v>0</v>
      </c>
      <c r="AG18" s="197">
        <f t="shared" si="6"/>
        <v>0</v>
      </c>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2"/>
      <c r="BI18" s="2"/>
      <c r="BJ18" s="2"/>
    </row>
    <row r="19" spans="1:63" ht="21.95" customHeight="1">
      <c r="A19" s="272" t="str">
        <f>IF($C$7="Pensioner","Jan-21","Dec-20")</f>
        <v>Dec-20</v>
      </c>
      <c r="B19" s="269"/>
      <c r="C19" s="274">
        <f t="shared" si="1"/>
        <v>0</v>
      </c>
      <c r="D19" s="269"/>
      <c r="E19" s="269"/>
      <c r="F19" s="269" t="str">
        <f t="shared" si="7"/>
        <v/>
      </c>
      <c r="G19" s="269" t="str">
        <f t="shared" si="7"/>
        <v/>
      </c>
      <c r="H19" s="269" t="str">
        <f t="shared" si="7"/>
        <v/>
      </c>
      <c r="I19" s="274">
        <f t="shared" si="2"/>
        <v>0</v>
      </c>
      <c r="J19" s="269"/>
      <c r="K19" s="269"/>
      <c r="L19" s="269"/>
      <c r="M19" s="269"/>
      <c r="N19" s="269" t="str">
        <f t="shared" si="8"/>
        <v/>
      </c>
      <c r="O19" s="269" t="str">
        <f t="shared" si="9"/>
        <v/>
      </c>
      <c r="P19" s="269"/>
      <c r="Q19" s="274">
        <f t="shared" si="0"/>
        <v>0</v>
      </c>
      <c r="R19" s="269">
        <v>0</v>
      </c>
      <c r="S19" s="197"/>
      <c r="T19" s="310" t="str">
        <f t="shared" si="10"/>
        <v/>
      </c>
      <c r="U19" s="210"/>
      <c r="V19" s="197"/>
      <c r="W19" s="197"/>
      <c r="X19" s="197"/>
      <c r="Y19" s="197"/>
      <c r="Z19" s="197"/>
      <c r="AA19" s="197"/>
      <c r="AB19" s="197"/>
      <c r="AC19" s="197"/>
      <c r="AD19" s="197"/>
      <c r="AE19" s="199">
        <f t="shared" si="4"/>
        <v>0</v>
      </c>
      <c r="AF19" s="199">
        <f t="shared" si="5"/>
        <v>0</v>
      </c>
      <c r="AG19" s="197">
        <f t="shared" si="6"/>
        <v>0</v>
      </c>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2"/>
      <c r="BI19" s="2"/>
      <c r="BJ19" s="2"/>
    </row>
    <row r="20" spans="1:63" ht="21.95" customHeight="1">
      <c r="A20" s="272" t="str">
        <f>IF($C$7="Pensioner","Feb-21","Jan-21")</f>
        <v>Jan-21</v>
      </c>
      <c r="B20" s="269"/>
      <c r="C20" s="274">
        <f t="shared" si="1"/>
        <v>0</v>
      </c>
      <c r="D20" s="269"/>
      <c r="E20" s="269"/>
      <c r="F20" s="269" t="str">
        <f t="shared" si="7"/>
        <v/>
      </c>
      <c r="G20" s="269" t="str">
        <f t="shared" si="7"/>
        <v/>
      </c>
      <c r="H20" s="269" t="str">
        <f t="shared" si="7"/>
        <v/>
      </c>
      <c r="I20" s="274">
        <f t="shared" si="2"/>
        <v>0</v>
      </c>
      <c r="J20" s="269"/>
      <c r="K20" s="269"/>
      <c r="L20" s="269"/>
      <c r="M20" s="269"/>
      <c r="N20" s="269" t="str">
        <f t="shared" si="8"/>
        <v/>
      </c>
      <c r="O20" s="269" t="str">
        <f t="shared" si="9"/>
        <v/>
      </c>
      <c r="P20" s="269"/>
      <c r="Q20" s="274">
        <f t="shared" si="0"/>
        <v>0</v>
      </c>
      <c r="R20" s="269">
        <v>0</v>
      </c>
      <c r="S20" s="197"/>
      <c r="T20" s="310" t="str">
        <f t="shared" si="10"/>
        <v/>
      </c>
      <c r="U20" s="210"/>
      <c r="V20" s="197"/>
      <c r="W20" s="197"/>
      <c r="X20" s="197"/>
      <c r="Y20" s="197"/>
      <c r="Z20" s="197"/>
      <c r="AA20" s="197"/>
      <c r="AB20" s="197"/>
      <c r="AC20" s="197"/>
      <c r="AD20" s="197"/>
      <c r="AE20" s="199">
        <f t="shared" si="4"/>
        <v>0</v>
      </c>
      <c r="AF20" s="199">
        <f t="shared" si="5"/>
        <v>0</v>
      </c>
      <c r="AG20" s="197">
        <f t="shared" si="6"/>
        <v>0</v>
      </c>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2"/>
      <c r="BI20" s="2"/>
      <c r="BJ20" s="2"/>
    </row>
    <row r="21" spans="1:63" ht="21.95" customHeight="1">
      <c r="A21" s="272" t="str">
        <f>IF($C$7="Pensioner","Mar-21","Feb-21")</f>
        <v>Feb-21</v>
      </c>
      <c r="B21" s="269"/>
      <c r="C21" s="274">
        <f t="shared" si="1"/>
        <v>0</v>
      </c>
      <c r="D21" s="269"/>
      <c r="E21" s="269"/>
      <c r="F21" s="269" t="str">
        <f t="shared" si="7"/>
        <v/>
      </c>
      <c r="G21" s="269" t="str">
        <f t="shared" si="7"/>
        <v/>
      </c>
      <c r="H21" s="269" t="str">
        <f t="shared" si="7"/>
        <v/>
      </c>
      <c r="I21" s="274">
        <f t="shared" si="2"/>
        <v>0</v>
      </c>
      <c r="J21" s="269"/>
      <c r="K21" s="269"/>
      <c r="L21" s="269"/>
      <c r="M21" s="269"/>
      <c r="N21" s="269" t="str">
        <f t="shared" si="8"/>
        <v/>
      </c>
      <c r="O21" s="269" t="str">
        <f t="shared" si="9"/>
        <v/>
      </c>
      <c r="P21" s="269"/>
      <c r="Q21" s="274">
        <f t="shared" si="0"/>
        <v>0</v>
      </c>
      <c r="R21" s="271"/>
      <c r="S21" s="197"/>
      <c r="T21" s="310" t="str">
        <f t="shared" si="10"/>
        <v/>
      </c>
      <c r="U21" s="210"/>
      <c r="V21" s="197"/>
      <c r="W21" s="197"/>
      <c r="X21" s="197"/>
      <c r="Y21" s="197"/>
      <c r="Z21" s="197"/>
      <c r="AA21" s="197"/>
      <c r="AB21" s="197"/>
      <c r="AC21" s="197"/>
      <c r="AD21" s="197"/>
      <c r="AE21" s="199">
        <f t="shared" si="4"/>
        <v>0</v>
      </c>
      <c r="AF21" s="199">
        <f t="shared" si="5"/>
        <v>0</v>
      </c>
      <c r="AG21" s="197">
        <f t="shared" si="6"/>
        <v>0</v>
      </c>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2"/>
      <c r="BI21" s="2"/>
      <c r="BJ21" s="2"/>
    </row>
    <row r="22" spans="1:63" ht="22.5" customHeight="1">
      <c r="A22" s="276" t="s">
        <v>3</v>
      </c>
      <c r="B22" s="277">
        <f>SUM(B10:B21)</f>
        <v>0</v>
      </c>
      <c r="C22" s="278">
        <f>SUM(C10:C21)</f>
        <v>0</v>
      </c>
      <c r="D22" s="278">
        <f>SUM(D10:D21)</f>
        <v>0</v>
      </c>
      <c r="E22" s="278">
        <f t="shared" ref="E22:I22" si="11">SUM(E10:E21)</f>
        <v>0</v>
      </c>
      <c r="F22" s="278">
        <f t="shared" si="11"/>
        <v>0</v>
      </c>
      <c r="G22" s="278">
        <f t="shared" si="11"/>
        <v>0</v>
      </c>
      <c r="H22" s="278">
        <f t="shared" si="11"/>
        <v>0</v>
      </c>
      <c r="I22" s="278">
        <f t="shared" si="11"/>
        <v>0</v>
      </c>
      <c r="J22" s="278">
        <f t="shared" ref="J22" si="12">SUM(J10:J21)</f>
        <v>0</v>
      </c>
      <c r="K22" s="278">
        <f t="shared" ref="K22" si="13">SUM(K10:K21)</f>
        <v>0</v>
      </c>
      <c r="L22" s="278">
        <f t="shared" ref="L22" si="14">SUM(L10:L21)</f>
        <v>0</v>
      </c>
      <c r="M22" s="278">
        <f t="shared" ref="M22" si="15">SUM(M10:M21)</f>
        <v>0</v>
      </c>
      <c r="N22" s="278">
        <f t="shared" ref="N22" si="16">SUM(N10:N21)</f>
        <v>0</v>
      </c>
      <c r="O22" s="278">
        <f t="shared" ref="O22" si="17">SUM(O10:O21)</f>
        <v>0</v>
      </c>
      <c r="P22" s="278">
        <f t="shared" ref="P22" si="18">SUM(P10:P21)</f>
        <v>0</v>
      </c>
      <c r="Q22" s="279">
        <f t="shared" ref="Q22:R22" si="19">SUM(Q10:Q21)</f>
        <v>0</v>
      </c>
      <c r="R22" s="304">
        <f t="shared" si="19"/>
        <v>0</v>
      </c>
      <c r="S22" s="197"/>
      <c r="T22" s="313"/>
      <c r="U22" s="197"/>
      <c r="V22" s="198"/>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2"/>
      <c r="BI22" s="2"/>
      <c r="BJ22" s="2"/>
    </row>
    <row r="23" spans="1:63" ht="22.5" customHeight="1">
      <c r="A23" s="640" t="s">
        <v>345</v>
      </c>
      <c r="B23" s="641"/>
      <c r="C23" s="642"/>
      <c r="D23" s="643"/>
      <c r="E23" s="600" t="s">
        <v>222</v>
      </c>
      <c r="F23" s="601"/>
      <c r="G23" s="601"/>
      <c r="H23" s="601"/>
      <c r="I23" s="644"/>
      <c r="J23" s="270"/>
      <c r="K23" s="600" t="s">
        <v>857</v>
      </c>
      <c r="L23" s="601"/>
      <c r="M23" s="601"/>
      <c r="N23" s="601"/>
      <c r="O23" s="602">
        <f>'ANTICIPATORY STATEMENT'!AA40</f>
        <v>0</v>
      </c>
      <c r="P23" s="603"/>
      <c r="Q23" s="311">
        <f>'ANTICIPATORY STATEMENT'!AA45</f>
        <v>0</v>
      </c>
      <c r="R23" s="305"/>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2"/>
      <c r="BI23" s="2"/>
      <c r="BJ23" s="2"/>
    </row>
    <row r="24" spans="1:63" ht="21" customHeight="1">
      <c r="A24" s="640" t="s">
        <v>221</v>
      </c>
      <c r="B24" s="641"/>
      <c r="C24" s="642"/>
      <c r="D24" s="643"/>
      <c r="E24" s="600" t="s">
        <v>223</v>
      </c>
      <c r="F24" s="601"/>
      <c r="G24" s="601"/>
      <c r="H24" s="601"/>
      <c r="I24" s="644"/>
      <c r="J24" s="270"/>
      <c r="K24" s="600" t="s">
        <v>858</v>
      </c>
      <c r="L24" s="601"/>
      <c r="M24" s="601"/>
      <c r="N24" s="601"/>
      <c r="O24" s="602">
        <f>'ANTICIPATORY STATEMENT'!Z40</f>
        <v>0</v>
      </c>
      <c r="P24" s="603"/>
      <c r="Q24" s="312">
        <f>'ANTICIPATORY STATEMENT'!Z45</f>
        <v>0</v>
      </c>
      <c r="R24" s="306"/>
      <c r="S24" s="197"/>
      <c r="T24" s="197"/>
      <c r="U24" s="197"/>
      <c r="V24" s="197"/>
      <c r="W24" s="212" t="s">
        <v>65</v>
      </c>
      <c r="X24" s="212" t="s">
        <v>66</v>
      </c>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2"/>
      <c r="BI24" s="2"/>
      <c r="BJ24" s="2"/>
    </row>
    <row r="25" spans="1:63" ht="30" customHeight="1">
      <c r="A25" s="676" t="s">
        <v>700</v>
      </c>
      <c r="B25" s="677"/>
      <c r="C25" s="642"/>
      <c r="D25" s="643"/>
      <c r="E25" s="645" t="s">
        <v>701</v>
      </c>
      <c r="F25" s="646"/>
      <c r="G25" s="646"/>
      <c r="H25" s="646"/>
      <c r="I25" s="647"/>
      <c r="J25" s="270"/>
      <c r="K25" s="672" t="s">
        <v>859</v>
      </c>
      <c r="L25" s="673"/>
      <c r="M25" s="673"/>
      <c r="N25" s="674" t="str">
        <f>'ANTICIPATORY STATEMENT'!Z60</f>
        <v>New &amp; Old Regime</v>
      </c>
      <c r="O25" s="674"/>
      <c r="P25" s="675"/>
      <c r="Q25" s="311" t="str">
        <f>IF('ANTICIPATORY STATEMENT'!Z45+'ANTICIPATORY STATEMENT'!AA45=0,"",'ANTICIPATORY STATEMENT'!Z62)</f>
        <v/>
      </c>
      <c r="R25" s="306"/>
      <c r="S25" s="197"/>
      <c r="T25" s="244">
        <f>J25</f>
        <v>0</v>
      </c>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2"/>
      <c r="BI25" s="2"/>
      <c r="BJ25" s="2"/>
    </row>
    <row r="26" spans="1:63" ht="21.95" hidden="1" customHeight="1">
      <c r="A26" s="648" t="s">
        <v>213</v>
      </c>
      <c r="B26" s="648"/>
      <c r="C26" s="648"/>
      <c r="D26" s="648"/>
      <c r="E26" s="648"/>
      <c r="F26" s="648"/>
      <c r="G26" s="648"/>
      <c r="H26" s="648"/>
      <c r="I26" s="648"/>
      <c r="J26" s="648"/>
      <c r="K26" s="649"/>
      <c r="L26" s="649"/>
      <c r="M26" s="649"/>
      <c r="N26" s="649"/>
      <c r="O26" s="649"/>
      <c r="P26" s="596" t="s">
        <v>65</v>
      </c>
      <c r="Q26" s="596"/>
      <c r="R26" s="249"/>
      <c r="S26" s="199"/>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2"/>
      <c r="BI26" s="2"/>
      <c r="BJ26" s="2"/>
    </row>
    <row r="27" spans="1:63" ht="22.5" customHeight="1">
      <c r="A27" s="650"/>
      <c r="B27" s="577" t="s">
        <v>47</v>
      </c>
      <c r="C27" s="577"/>
      <c r="D27" s="577"/>
      <c r="E27" s="577"/>
      <c r="F27" s="577"/>
      <c r="G27" s="577"/>
      <c r="H27" s="577"/>
      <c r="I27" s="577"/>
      <c r="J27" s="577"/>
      <c r="K27" s="577"/>
      <c r="L27" s="577"/>
      <c r="M27" s="577"/>
      <c r="N27" s="577"/>
      <c r="O27" s="577"/>
      <c r="P27" s="577"/>
      <c r="Q27" s="578"/>
      <c r="R27" s="250"/>
      <c r="S27" s="200"/>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row>
    <row r="28" spans="1:63" ht="21.95" customHeight="1">
      <c r="A28" s="651"/>
      <c r="B28" s="653" t="s">
        <v>8</v>
      </c>
      <c r="C28" s="654"/>
      <c r="D28" s="654"/>
      <c r="E28" s="654"/>
      <c r="F28" s="654"/>
      <c r="G28" s="654"/>
      <c r="H28" s="654"/>
      <c r="I28" s="654"/>
      <c r="J28" s="654"/>
      <c r="K28" s="654"/>
      <c r="L28" s="654"/>
      <c r="M28" s="654"/>
      <c r="N28" s="654"/>
      <c r="O28" s="655"/>
      <c r="P28" s="613">
        <v>0</v>
      </c>
      <c r="Q28" s="613"/>
      <c r="R28" s="251"/>
      <c r="S28" s="201"/>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
      <c r="BI28" s="1"/>
      <c r="BJ28" s="1"/>
      <c r="BK28" s="1"/>
    </row>
    <row r="29" spans="1:63" ht="21.95" customHeight="1">
      <c r="A29" s="651"/>
      <c r="B29" s="653" t="s">
        <v>68</v>
      </c>
      <c r="C29" s="654"/>
      <c r="D29" s="654"/>
      <c r="E29" s="654"/>
      <c r="F29" s="654"/>
      <c r="G29" s="654"/>
      <c r="H29" s="654"/>
      <c r="I29" s="654"/>
      <c r="J29" s="654"/>
      <c r="K29" s="654"/>
      <c r="L29" s="654"/>
      <c r="M29" s="654"/>
      <c r="N29" s="654"/>
      <c r="O29" s="655"/>
      <c r="P29" s="613"/>
      <c r="Q29" s="613"/>
      <c r="R29" s="251"/>
      <c r="S29" s="201"/>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
      <c r="BI29" s="1"/>
      <c r="BJ29" s="1"/>
      <c r="BK29" s="1"/>
    </row>
    <row r="30" spans="1:63" ht="21.95" customHeight="1">
      <c r="A30" s="651"/>
      <c r="B30" s="653" t="s">
        <v>248</v>
      </c>
      <c r="C30" s="654"/>
      <c r="D30" s="654"/>
      <c r="E30" s="654"/>
      <c r="F30" s="654"/>
      <c r="G30" s="654"/>
      <c r="H30" s="654"/>
      <c r="I30" s="654"/>
      <c r="J30" s="654"/>
      <c r="K30" s="654"/>
      <c r="L30" s="654"/>
      <c r="M30" s="654"/>
      <c r="N30" s="654"/>
      <c r="O30" s="655"/>
      <c r="P30" s="656"/>
      <c r="Q30" s="657"/>
      <c r="R30" s="251"/>
      <c r="S30" s="201"/>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
      <c r="BI30" s="1"/>
      <c r="BJ30" s="1"/>
      <c r="BK30" s="1"/>
    </row>
    <row r="31" spans="1:63" ht="21.95" customHeight="1">
      <c r="A31" s="651"/>
      <c r="B31" s="653" t="s">
        <v>243</v>
      </c>
      <c r="C31" s="654"/>
      <c r="D31" s="654"/>
      <c r="E31" s="654"/>
      <c r="F31" s="610"/>
      <c r="G31" s="610"/>
      <c r="H31" s="610"/>
      <c r="I31" s="610"/>
      <c r="J31" s="610"/>
      <c r="K31" s="610"/>
      <c r="L31" s="610"/>
      <c r="M31" s="610"/>
      <c r="N31" s="610"/>
      <c r="O31" s="611"/>
      <c r="P31" s="656"/>
      <c r="Q31" s="657"/>
      <c r="R31" s="251"/>
      <c r="S31" s="201"/>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
      <c r="BI31" s="1"/>
      <c r="BJ31" s="1"/>
      <c r="BK31" s="1"/>
    </row>
    <row r="32" spans="1:63" ht="21.95" customHeight="1">
      <c r="A32" s="652"/>
      <c r="B32" s="577" t="s">
        <v>573</v>
      </c>
      <c r="C32" s="577"/>
      <c r="D32" s="577"/>
      <c r="E32" s="577"/>
      <c r="F32" s="577"/>
      <c r="G32" s="577"/>
      <c r="H32" s="577"/>
      <c r="I32" s="577"/>
      <c r="J32" s="577"/>
      <c r="K32" s="577"/>
      <c r="L32" s="577"/>
      <c r="M32" s="577"/>
      <c r="N32" s="577"/>
      <c r="O32" s="577"/>
      <c r="P32" s="577"/>
      <c r="Q32" s="578"/>
      <c r="R32" s="250"/>
      <c r="S32" s="201"/>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7"/>
      <c r="BC32" s="197"/>
      <c r="BD32" s="197"/>
      <c r="BE32" s="197"/>
      <c r="BF32" s="197"/>
      <c r="BG32" s="197"/>
      <c r="BH32" s="1"/>
      <c r="BI32" s="1"/>
      <c r="BJ32" s="1"/>
      <c r="BK32" s="1"/>
    </row>
    <row r="33" spans="1:69" ht="21.95" customHeight="1">
      <c r="A33" s="651"/>
      <c r="B33" s="280" t="s">
        <v>350</v>
      </c>
      <c r="C33" s="658" t="s">
        <v>349</v>
      </c>
      <c r="D33" s="658"/>
      <c r="E33" s="658"/>
      <c r="F33" s="658"/>
      <c r="G33" s="658"/>
      <c r="H33" s="658"/>
      <c r="I33" s="658"/>
      <c r="J33" s="658"/>
      <c r="K33" s="658"/>
      <c r="L33" s="658"/>
      <c r="M33" s="658"/>
      <c r="N33" s="658"/>
      <c r="O33" s="659"/>
      <c r="P33" s="613"/>
      <c r="Q33" s="613"/>
      <c r="R33" s="251"/>
      <c r="S33" s="201"/>
      <c r="T33" s="199"/>
      <c r="U33" s="199"/>
      <c r="V33" s="199"/>
      <c r="W33" s="199"/>
      <c r="X33" s="199"/>
      <c r="Y33" s="199"/>
      <c r="Z33" s="199" t="s">
        <v>218</v>
      </c>
      <c r="AA33" s="199" t="s">
        <v>353</v>
      </c>
      <c r="AB33" s="199" t="s">
        <v>354</v>
      </c>
      <c r="AC33" s="199" t="s">
        <v>355</v>
      </c>
      <c r="AD33" s="199" t="s">
        <v>352</v>
      </c>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7"/>
      <c r="BC33" s="197"/>
      <c r="BD33" s="197"/>
      <c r="BE33" s="197"/>
      <c r="BF33" s="197"/>
      <c r="BG33" s="197"/>
      <c r="BH33" s="1"/>
      <c r="BI33" s="1"/>
      <c r="BJ33" s="1"/>
      <c r="BK33" s="1"/>
    </row>
    <row r="34" spans="1:69" ht="21.95" customHeight="1">
      <c r="A34" s="651"/>
      <c r="B34" s="280" t="s">
        <v>350</v>
      </c>
      <c r="C34" s="658" t="s">
        <v>512</v>
      </c>
      <c r="D34" s="658"/>
      <c r="E34" s="658"/>
      <c r="F34" s="658"/>
      <c r="G34" s="658"/>
      <c r="H34" s="658"/>
      <c r="I34" s="658"/>
      <c r="J34" s="658"/>
      <c r="K34" s="658"/>
      <c r="L34" s="658"/>
      <c r="M34" s="658"/>
      <c r="N34" s="658"/>
      <c r="O34" s="659"/>
      <c r="P34" s="656"/>
      <c r="Q34" s="657"/>
      <c r="R34" s="251"/>
      <c r="S34" s="201"/>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7"/>
      <c r="BC34" s="197"/>
      <c r="BD34" s="197"/>
      <c r="BE34" s="197"/>
      <c r="BF34" s="197"/>
      <c r="BG34" s="197"/>
      <c r="BH34" s="1"/>
      <c r="BI34" s="1"/>
      <c r="BJ34" s="1"/>
      <c r="BK34" s="1"/>
    </row>
    <row r="35" spans="1:69" ht="21.95" customHeight="1">
      <c r="A35" s="651"/>
      <c r="B35" s="653" t="s">
        <v>56</v>
      </c>
      <c r="C35" s="654"/>
      <c r="D35" s="654"/>
      <c r="E35" s="654"/>
      <c r="F35" s="654"/>
      <c r="G35" s="654"/>
      <c r="H35" s="654"/>
      <c r="I35" s="654"/>
      <c r="J35" s="654"/>
      <c r="K35" s="654"/>
      <c r="L35" s="654"/>
      <c r="M35" s="654"/>
      <c r="N35" s="654"/>
      <c r="O35" s="655"/>
      <c r="P35" s="613"/>
      <c r="Q35" s="613"/>
      <c r="R35" s="251"/>
      <c r="S35" s="201"/>
      <c r="T35" s="199"/>
      <c r="U35" s="199"/>
      <c r="V35" s="620"/>
      <c r="W35" s="213"/>
      <c r="X35" s="213"/>
      <c r="Y35" s="213"/>
      <c r="Z35" s="214">
        <f>O22+P45</f>
        <v>0</v>
      </c>
      <c r="AA35" s="214">
        <f>IF(Y40&gt;150000,150000,Y40)</f>
        <v>0</v>
      </c>
      <c r="AB35" s="214">
        <f>AA42-AA35</f>
        <v>0</v>
      </c>
      <c r="AC35" s="215">
        <f>Z35-AB35</f>
        <v>0</v>
      </c>
      <c r="AD35" s="213">
        <f>IF(AC35&gt;50000,50000,AC35)</f>
        <v>0</v>
      </c>
      <c r="AE35" s="213"/>
      <c r="AF35" s="213"/>
      <c r="AG35" s="607" t="s">
        <v>462</v>
      </c>
      <c r="AH35" s="199"/>
      <c r="AI35" s="199"/>
      <c r="AJ35" s="199"/>
      <c r="AK35" s="199"/>
      <c r="AL35" s="199"/>
      <c r="AM35" s="199"/>
      <c r="AN35" s="199"/>
      <c r="AO35" s="199"/>
      <c r="AP35" s="199"/>
      <c r="AQ35" s="199"/>
      <c r="AR35" s="199"/>
      <c r="AS35" s="199"/>
      <c r="AT35" s="199"/>
      <c r="AU35" s="199"/>
      <c r="AV35" s="199"/>
      <c r="AW35" s="199"/>
      <c r="AX35" s="199"/>
      <c r="AY35" s="199"/>
      <c r="AZ35" s="199"/>
      <c r="BA35" s="199"/>
      <c r="BB35" s="197"/>
      <c r="BC35" s="197"/>
      <c r="BD35" s="197"/>
      <c r="BE35" s="197"/>
      <c r="BF35" s="197"/>
      <c r="BG35" s="197"/>
      <c r="BH35" s="1"/>
      <c r="BI35" s="1"/>
      <c r="BJ35" s="1"/>
      <c r="BK35" s="1"/>
    </row>
    <row r="36" spans="1:69" ht="21.95" customHeight="1">
      <c r="A36" s="651"/>
      <c r="B36" s="653" t="s">
        <v>261</v>
      </c>
      <c r="C36" s="654"/>
      <c r="D36" s="654"/>
      <c r="E36" s="654"/>
      <c r="F36" s="654"/>
      <c r="G36" s="654"/>
      <c r="H36" s="654"/>
      <c r="I36" s="654"/>
      <c r="J36" s="654"/>
      <c r="K36" s="654"/>
      <c r="L36" s="654"/>
      <c r="M36" s="654"/>
      <c r="N36" s="654"/>
      <c r="O36" s="655"/>
      <c r="P36" s="613"/>
      <c r="Q36" s="613"/>
      <c r="R36" s="251"/>
      <c r="S36" s="201"/>
      <c r="T36" s="199"/>
      <c r="U36" s="199"/>
      <c r="V36" s="621"/>
      <c r="W36" s="216"/>
      <c r="X36" s="216"/>
      <c r="Y36" s="216"/>
      <c r="Z36" s="216"/>
      <c r="AA36" s="216"/>
      <c r="AB36" s="216"/>
      <c r="AC36" s="216"/>
      <c r="AD36" s="216"/>
      <c r="AE36" s="216"/>
      <c r="AF36" s="216"/>
      <c r="AG36" s="608"/>
      <c r="AH36" s="199"/>
      <c r="AI36" s="199"/>
      <c r="AJ36" s="199"/>
      <c r="AK36" s="199"/>
      <c r="AL36" s="199"/>
      <c r="AM36" s="199"/>
      <c r="AN36" s="199"/>
      <c r="AO36" s="199"/>
      <c r="AP36" s="199"/>
      <c r="AQ36" s="199"/>
      <c r="AR36" s="199"/>
      <c r="AS36" s="199"/>
      <c r="AT36" s="199"/>
      <c r="AU36" s="199"/>
      <c r="AV36" s="199"/>
      <c r="AW36" s="199"/>
      <c r="AX36" s="199"/>
      <c r="AY36" s="199"/>
      <c r="AZ36" s="199"/>
      <c r="BA36" s="199"/>
      <c r="BB36" s="197"/>
      <c r="BC36" s="197"/>
      <c r="BD36" s="197"/>
      <c r="BE36" s="197"/>
      <c r="BF36" s="197"/>
      <c r="BG36" s="197"/>
      <c r="BH36" s="1"/>
      <c r="BI36" s="1"/>
      <c r="BJ36" s="1"/>
      <c r="BK36" s="1"/>
    </row>
    <row r="37" spans="1:69" ht="21.95" customHeight="1">
      <c r="A37" s="652"/>
      <c r="B37" s="577" t="s">
        <v>714</v>
      </c>
      <c r="C37" s="577"/>
      <c r="D37" s="577"/>
      <c r="E37" s="577"/>
      <c r="F37" s="577"/>
      <c r="G37" s="577"/>
      <c r="H37" s="577"/>
      <c r="I37" s="577"/>
      <c r="J37" s="577"/>
      <c r="K37" s="577"/>
      <c r="L37" s="577"/>
      <c r="M37" s="577"/>
      <c r="N37" s="577"/>
      <c r="O37" s="577"/>
      <c r="P37" s="577"/>
      <c r="Q37" s="578"/>
      <c r="R37" s="250"/>
      <c r="S37" s="202"/>
      <c r="T37" s="217"/>
      <c r="U37" s="217"/>
      <c r="V37" s="218"/>
      <c r="W37" s="218"/>
      <c r="X37" s="218"/>
      <c r="Y37" s="218"/>
      <c r="Z37" s="218"/>
      <c r="AA37" s="218"/>
      <c r="AB37" s="219"/>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199"/>
      <c r="BH37" s="3"/>
      <c r="BI37" s="3"/>
      <c r="BJ37" s="3"/>
      <c r="BK37" s="3"/>
      <c r="BL37" s="7"/>
      <c r="BM37" s="7"/>
      <c r="BN37" s="7"/>
      <c r="BO37" s="7"/>
      <c r="BP37" s="7"/>
      <c r="BQ37" s="7"/>
    </row>
    <row r="38" spans="1:69" ht="21.95" customHeight="1">
      <c r="A38" s="651"/>
      <c r="B38" s="573" t="s">
        <v>10</v>
      </c>
      <c r="C38" s="573"/>
      <c r="D38" s="573"/>
      <c r="E38" s="573"/>
      <c r="F38" s="573"/>
      <c r="G38" s="573"/>
      <c r="H38" s="573"/>
      <c r="I38" s="573"/>
      <c r="J38" s="573"/>
      <c r="K38" s="573"/>
      <c r="L38" s="573"/>
      <c r="M38" s="573"/>
      <c r="N38" s="573"/>
      <c r="O38" s="573"/>
      <c r="P38" s="613"/>
      <c r="Q38" s="613"/>
      <c r="R38" s="251"/>
      <c r="S38" s="201"/>
      <c r="T38" s="199"/>
      <c r="U38" s="199"/>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
      <c r="BI38" s="1"/>
      <c r="BJ38" s="1"/>
      <c r="BK38" s="1"/>
    </row>
    <row r="39" spans="1:69" ht="21.95" customHeight="1">
      <c r="A39" s="651"/>
      <c r="B39" s="573" t="s">
        <v>11</v>
      </c>
      <c r="C39" s="573"/>
      <c r="D39" s="573"/>
      <c r="E39" s="573"/>
      <c r="F39" s="573"/>
      <c r="G39" s="573"/>
      <c r="H39" s="573"/>
      <c r="I39" s="573"/>
      <c r="J39" s="573"/>
      <c r="K39" s="573"/>
      <c r="L39" s="573"/>
      <c r="M39" s="573"/>
      <c r="N39" s="573"/>
      <c r="O39" s="573"/>
      <c r="P39" s="613"/>
      <c r="Q39" s="613"/>
      <c r="R39" s="251"/>
      <c r="S39" s="201"/>
      <c r="T39" s="199"/>
      <c r="U39" s="199"/>
      <c r="V39" s="197"/>
      <c r="W39" s="197"/>
      <c r="X39" s="207" t="s">
        <v>57</v>
      </c>
      <c r="Y39" s="207" t="s">
        <v>58</v>
      </c>
      <c r="Z39" s="207" t="s">
        <v>59</v>
      </c>
      <c r="AA39" s="207" t="s">
        <v>218</v>
      </c>
      <c r="AB39" s="197" t="s">
        <v>255</v>
      </c>
      <c r="AC39" s="220">
        <v>0.1</v>
      </c>
      <c r="AD39" s="197" t="s">
        <v>256</v>
      </c>
      <c r="AE39" s="197" t="s">
        <v>274</v>
      </c>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
      <c r="BI39" s="1"/>
      <c r="BJ39" s="1"/>
      <c r="BK39" s="1"/>
    </row>
    <row r="40" spans="1:69" ht="21.95" customHeight="1">
      <c r="A40" s="651"/>
      <c r="B40" s="573" t="s">
        <v>48</v>
      </c>
      <c r="C40" s="573"/>
      <c r="D40" s="573"/>
      <c r="E40" s="573"/>
      <c r="F40" s="573"/>
      <c r="G40" s="573"/>
      <c r="H40" s="573"/>
      <c r="I40" s="573"/>
      <c r="J40" s="573"/>
      <c r="K40" s="573"/>
      <c r="L40" s="573"/>
      <c r="M40" s="573"/>
      <c r="N40" s="573"/>
      <c r="O40" s="573"/>
      <c r="P40" s="613"/>
      <c r="Q40" s="613"/>
      <c r="R40" s="251"/>
      <c r="S40" s="201"/>
      <c r="T40" s="199"/>
      <c r="U40" s="199"/>
      <c r="V40" s="197"/>
      <c r="W40" s="197"/>
      <c r="X40" s="207">
        <f>P40+P22</f>
        <v>0</v>
      </c>
      <c r="Y40" s="221">
        <f>(Q22-O22)+P38+P39+P40+P41+P42+J23+J24+J25</f>
        <v>0</v>
      </c>
      <c r="Z40" s="207">
        <f>IF(Y40&lt;150000,Y40,150000)</f>
        <v>0</v>
      </c>
      <c r="AA40" s="221">
        <f>O22+P45</f>
        <v>0</v>
      </c>
      <c r="AB40" s="222">
        <f>B22+C22</f>
        <v>0</v>
      </c>
      <c r="AC40" s="197">
        <f>AB40*0.1</f>
        <v>0</v>
      </c>
      <c r="AD40" s="197">
        <f>MROUND(AC40,1)</f>
        <v>0</v>
      </c>
      <c r="AE40" s="197">
        <f>MIN(AD40,AA40)</f>
        <v>0</v>
      </c>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
      <c r="BI40" s="1"/>
      <c r="BJ40" s="1"/>
      <c r="BK40" s="1"/>
    </row>
    <row r="41" spans="1:69" ht="21.95" customHeight="1" thickBot="1">
      <c r="A41" s="651"/>
      <c r="B41" s="660" t="s">
        <v>228</v>
      </c>
      <c r="C41" s="661"/>
      <c r="D41" s="661"/>
      <c r="E41" s="661"/>
      <c r="F41" s="610"/>
      <c r="G41" s="610"/>
      <c r="H41" s="610"/>
      <c r="I41" s="610"/>
      <c r="J41" s="610"/>
      <c r="K41" s="610"/>
      <c r="L41" s="610"/>
      <c r="M41" s="610"/>
      <c r="N41" s="610"/>
      <c r="O41" s="611"/>
      <c r="P41" s="613"/>
      <c r="Q41" s="613"/>
      <c r="R41" s="251"/>
      <c r="S41" s="201"/>
      <c r="T41" s="199"/>
      <c r="U41" s="199"/>
      <c r="V41" s="197"/>
      <c r="W41" s="197"/>
      <c r="X41" s="197"/>
      <c r="Y41" s="197"/>
      <c r="Z41" s="197"/>
      <c r="AA41" s="207">
        <f>Z40+AE40</f>
        <v>0</v>
      </c>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
      <c r="BI41" s="1"/>
      <c r="BJ41" s="1"/>
      <c r="BK41" s="1"/>
    </row>
    <row r="42" spans="1:69" ht="21.95" customHeight="1" thickTop="1" thickBot="1">
      <c r="A42" s="651"/>
      <c r="B42" s="660" t="s">
        <v>513</v>
      </c>
      <c r="C42" s="661"/>
      <c r="D42" s="661"/>
      <c r="E42" s="661"/>
      <c r="F42" s="610"/>
      <c r="G42" s="610"/>
      <c r="H42" s="610"/>
      <c r="I42" s="610"/>
      <c r="J42" s="610"/>
      <c r="K42" s="610"/>
      <c r="L42" s="610"/>
      <c r="M42" s="610"/>
      <c r="N42" s="610"/>
      <c r="O42" s="611"/>
      <c r="P42" s="613"/>
      <c r="Q42" s="613"/>
      <c r="R42" s="251"/>
      <c r="S42" s="201"/>
      <c r="T42" s="199"/>
      <c r="U42" s="199"/>
      <c r="V42" s="199"/>
      <c r="W42" s="199"/>
      <c r="X42" s="199"/>
      <c r="Y42" s="223" t="s">
        <v>61</v>
      </c>
      <c r="Z42" s="224">
        <f>P46+P47+P48+P49+P51+'Final Statement'!U38</f>
        <v>0</v>
      </c>
      <c r="AA42" s="225">
        <f>IF(AA41&gt;150000,150000,AA41)</f>
        <v>0</v>
      </c>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
      <c r="BI42" s="1"/>
      <c r="BJ42" s="1"/>
      <c r="BK42" s="1"/>
    </row>
    <row r="43" spans="1:69" ht="21.95" customHeight="1" thickTop="1">
      <c r="A43" s="281"/>
      <c r="B43" s="573" t="s">
        <v>254</v>
      </c>
      <c r="C43" s="573"/>
      <c r="D43" s="573"/>
      <c r="E43" s="573"/>
      <c r="F43" s="573"/>
      <c r="G43" s="573"/>
      <c r="H43" s="573"/>
      <c r="I43" s="573"/>
      <c r="J43" s="573"/>
      <c r="K43" s="573"/>
      <c r="L43" s="573"/>
      <c r="M43" s="573"/>
      <c r="N43" s="573"/>
      <c r="O43" s="573"/>
      <c r="P43" s="682">
        <f>AA42</f>
        <v>0</v>
      </c>
      <c r="Q43" s="682"/>
      <c r="R43" s="252"/>
      <c r="S43" s="201"/>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
      <c r="BI43" s="1"/>
      <c r="BJ43" s="1"/>
      <c r="BK43" s="1"/>
    </row>
    <row r="44" spans="1:69" ht="21.95" customHeight="1">
      <c r="A44" s="282"/>
      <c r="B44" s="577" t="s">
        <v>52</v>
      </c>
      <c r="C44" s="577"/>
      <c r="D44" s="577"/>
      <c r="E44" s="577"/>
      <c r="F44" s="577"/>
      <c r="G44" s="577"/>
      <c r="H44" s="577"/>
      <c r="I44" s="577"/>
      <c r="J44" s="577"/>
      <c r="K44" s="577"/>
      <c r="L44" s="577"/>
      <c r="M44" s="577"/>
      <c r="N44" s="577"/>
      <c r="O44" s="577"/>
      <c r="P44" s="577"/>
      <c r="Q44" s="578"/>
      <c r="R44" s="250"/>
      <c r="S44" s="202"/>
      <c r="T44" s="217"/>
      <c r="U44" s="217"/>
      <c r="V44" s="226"/>
      <c r="W44" s="226"/>
      <c r="X44" s="226"/>
      <c r="Y44" s="226"/>
      <c r="Z44" s="226"/>
      <c r="AA44" s="226"/>
      <c r="AB44" s="219"/>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199"/>
      <c r="BH44" s="1"/>
      <c r="BI44" s="1"/>
      <c r="BJ44" s="1"/>
      <c r="BK44" s="1"/>
    </row>
    <row r="45" spans="1:69" ht="21.95" customHeight="1">
      <c r="A45" s="282"/>
      <c r="B45" s="604" t="s">
        <v>895</v>
      </c>
      <c r="C45" s="604"/>
      <c r="D45" s="604"/>
      <c r="E45" s="604"/>
      <c r="F45" s="604"/>
      <c r="G45" s="604"/>
      <c r="H45" s="604"/>
      <c r="I45" s="604"/>
      <c r="J45" s="604"/>
      <c r="K45" s="604"/>
      <c r="L45" s="604"/>
      <c r="M45" s="604"/>
      <c r="N45" s="604"/>
      <c r="O45" s="604"/>
      <c r="P45" s="605"/>
      <c r="Q45" s="606"/>
      <c r="R45" s="250"/>
      <c r="S45" s="202"/>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199"/>
      <c r="BH45" s="1"/>
      <c r="BI45" s="1"/>
      <c r="BJ45" s="1"/>
      <c r="BK45" s="1"/>
    </row>
    <row r="46" spans="1:69" ht="21.95" customHeight="1">
      <c r="A46" s="283"/>
      <c r="B46" s="614" t="s">
        <v>50</v>
      </c>
      <c r="C46" s="614"/>
      <c r="D46" s="614"/>
      <c r="E46" s="614"/>
      <c r="F46" s="614"/>
      <c r="G46" s="614"/>
      <c r="H46" s="614"/>
      <c r="I46" s="614"/>
      <c r="J46" s="614"/>
      <c r="K46" s="614"/>
      <c r="L46" s="614"/>
      <c r="M46" s="614"/>
      <c r="N46" s="614"/>
      <c r="O46" s="614"/>
      <c r="P46" s="613"/>
      <c r="Q46" s="613"/>
      <c r="R46" s="251"/>
      <c r="S46" s="201"/>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
      <c r="BI46" s="1"/>
      <c r="BJ46" s="1"/>
      <c r="BK46" s="1"/>
    </row>
    <row r="47" spans="1:69" ht="21.95" customHeight="1">
      <c r="A47" s="283"/>
      <c r="B47" s="614" t="s">
        <v>9</v>
      </c>
      <c r="C47" s="614"/>
      <c r="D47" s="614"/>
      <c r="E47" s="614"/>
      <c r="F47" s="614"/>
      <c r="G47" s="614"/>
      <c r="H47" s="614"/>
      <c r="I47" s="614"/>
      <c r="J47" s="614"/>
      <c r="K47" s="614"/>
      <c r="L47" s="614"/>
      <c r="M47" s="614"/>
      <c r="N47" s="614"/>
      <c r="O47" s="614"/>
      <c r="P47" s="613"/>
      <c r="Q47" s="613"/>
      <c r="R47" s="251"/>
      <c r="S47" s="201"/>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
      <c r="BI47" s="1"/>
      <c r="BJ47" s="1"/>
      <c r="BK47" s="1"/>
    </row>
    <row r="48" spans="1:69" ht="21.95" customHeight="1">
      <c r="A48" s="283"/>
      <c r="B48" s="614" t="s">
        <v>51</v>
      </c>
      <c r="C48" s="614"/>
      <c r="D48" s="614"/>
      <c r="E48" s="614"/>
      <c r="F48" s="614"/>
      <c r="G48" s="614"/>
      <c r="H48" s="614"/>
      <c r="I48" s="614"/>
      <c r="J48" s="614"/>
      <c r="K48" s="614"/>
      <c r="L48" s="614"/>
      <c r="M48" s="614"/>
      <c r="N48" s="614"/>
      <c r="O48" s="614"/>
      <c r="P48" s="613"/>
      <c r="Q48" s="613"/>
      <c r="R48" s="251"/>
      <c r="S48" s="201"/>
      <c r="T48" s="197"/>
      <c r="U48" s="197"/>
      <c r="V48" s="197"/>
      <c r="W48" s="197"/>
      <c r="X48" s="227" t="s">
        <v>463</v>
      </c>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
      <c r="BI48" s="1"/>
      <c r="BJ48" s="1"/>
      <c r="BK48" s="1"/>
    </row>
    <row r="49" spans="1:63" ht="21.95" customHeight="1">
      <c r="A49" s="283"/>
      <c r="B49" s="614" t="s">
        <v>731</v>
      </c>
      <c r="C49" s="614"/>
      <c r="D49" s="614"/>
      <c r="E49" s="614"/>
      <c r="F49" s="614"/>
      <c r="G49" s="614"/>
      <c r="H49" s="614"/>
      <c r="I49" s="614"/>
      <c r="J49" s="614"/>
      <c r="K49" s="614"/>
      <c r="L49" s="614"/>
      <c r="M49" s="614"/>
      <c r="N49" s="614"/>
      <c r="O49" s="614"/>
      <c r="P49" s="613"/>
      <c r="Q49" s="613"/>
      <c r="R49" s="251"/>
      <c r="S49" s="201"/>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
      <c r="BI49" s="1"/>
      <c r="BJ49" s="1"/>
      <c r="BK49" s="1"/>
    </row>
    <row r="50" spans="1:63" ht="21.95" customHeight="1">
      <c r="A50" s="283"/>
      <c r="B50" s="615" t="s">
        <v>257</v>
      </c>
      <c r="C50" s="616"/>
      <c r="D50" s="616"/>
      <c r="E50" s="616"/>
      <c r="F50" s="616"/>
      <c r="G50" s="616"/>
      <c r="H50" s="616"/>
      <c r="I50" s="616"/>
      <c r="J50" s="616"/>
      <c r="K50" s="616"/>
      <c r="L50" s="616"/>
      <c r="M50" s="616"/>
      <c r="N50" s="616"/>
      <c r="O50" s="617"/>
      <c r="P50" s="618">
        <f>'Final Statement'!U38</f>
        <v>0</v>
      </c>
      <c r="Q50" s="619"/>
      <c r="R50" s="253"/>
      <c r="S50" s="201"/>
      <c r="T50" s="197"/>
      <c r="U50" s="197"/>
      <c r="V50" s="197"/>
      <c r="W50" s="207">
        <f>IF(V52-P33-P34-P35&gt;50000,50000,V52-P33-P34-P35)</f>
        <v>0</v>
      </c>
      <c r="X50" s="207" t="s">
        <v>711</v>
      </c>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
      <c r="BI50" s="1"/>
      <c r="BJ50" s="1"/>
      <c r="BK50" s="1"/>
    </row>
    <row r="51" spans="1:63" ht="21.95" customHeight="1">
      <c r="A51" s="283"/>
      <c r="B51" s="680" t="s">
        <v>707</v>
      </c>
      <c r="C51" s="681"/>
      <c r="D51" s="681"/>
      <c r="E51" s="681"/>
      <c r="F51" s="670"/>
      <c r="G51" s="670"/>
      <c r="H51" s="670"/>
      <c r="I51" s="670"/>
      <c r="J51" s="670"/>
      <c r="K51" s="670"/>
      <c r="L51" s="670"/>
      <c r="M51" s="670"/>
      <c r="N51" s="670"/>
      <c r="O51" s="671"/>
      <c r="P51" s="679"/>
      <c r="Q51" s="679"/>
      <c r="R51" s="251"/>
      <c r="S51" s="201"/>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
      <c r="BI51" s="1"/>
      <c r="BJ51" s="1"/>
      <c r="BK51" s="1"/>
    </row>
    <row r="52" spans="1:63" ht="23.25" customHeight="1">
      <c r="A52" s="284"/>
      <c r="B52" s="609" t="s">
        <v>60</v>
      </c>
      <c r="C52" s="609"/>
      <c r="D52" s="609"/>
      <c r="E52" s="609"/>
      <c r="F52" s="609"/>
      <c r="G52" s="609"/>
      <c r="H52" s="609"/>
      <c r="I52" s="609"/>
      <c r="J52" s="609"/>
      <c r="K52" s="609"/>
      <c r="L52" s="609"/>
      <c r="M52" s="609"/>
      <c r="N52" s="609"/>
      <c r="O52" s="609"/>
      <c r="P52" s="612">
        <f>IF(P43="","",AA42+Z42+AD35)</f>
        <v>0</v>
      </c>
      <c r="Q52" s="612"/>
      <c r="R52" s="254"/>
      <c r="S52" s="201"/>
      <c r="T52" s="197"/>
      <c r="U52" s="197"/>
      <c r="V52" s="222">
        <f>SUM(I22,C23,C24,C25,P28,P29,P30)</f>
        <v>0</v>
      </c>
      <c r="W52" s="228" t="s">
        <v>262</v>
      </c>
      <c r="X52" s="229" t="s">
        <v>62</v>
      </c>
      <c r="Y52" s="197"/>
      <c r="Z52" s="207" t="s">
        <v>63</v>
      </c>
      <c r="AA52" s="207" t="s">
        <v>64</v>
      </c>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
      <c r="BI52" s="1"/>
      <c r="BJ52" s="1"/>
      <c r="BK52" s="1"/>
    </row>
    <row r="53" spans="1:63" ht="22.9" customHeight="1">
      <c r="A53" s="285"/>
      <c r="B53" s="637" t="s">
        <v>1076</v>
      </c>
      <c r="C53" s="638"/>
      <c r="D53" s="638"/>
      <c r="E53" s="638"/>
      <c r="F53" s="638"/>
      <c r="G53" s="638"/>
      <c r="H53" s="638"/>
      <c r="I53" s="638"/>
      <c r="J53" s="638"/>
      <c r="K53" s="638"/>
      <c r="L53" s="638"/>
      <c r="M53" s="638"/>
      <c r="N53" s="638"/>
      <c r="O53" s="639"/>
      <c r="P53" s="597">
        <f>IF('10E -P2'!F32&gt;0,'10E -P2'!F32,0)</f>
        <v>0</v>
      </c>
      <c r="Q53" s="597"/>
      <c r="R53" s="255"/>
      <c r="S53" s="203"/>
      <c r="T53" s="197"/>
      <c r="U53" s="197"/>
      <c r="V53" s="222">
        <f>V52-P33-P34-P35-W50</f>
        <v>0</v>
      </c>
      <c r="W53" s="228" t="s">
        <v>263</v>
      </c>
      <c r="X53" s="221">
        <f>IF(V54-AA42-Z42-AD35&lt;1,0,V54-AA42-Z42-AD35)</f>
        <v>0</v>
      </c>
      <c r="Y53" s="197"/>
      <c r="Z53" s="207">
        <f>IF(P56&lt;250000,0,"")</f>
        <v>0</v>
      </c>
      <c r="AA53" s="207">
        <f>IF(P56&lt;250000,0,"")</f>
        <v>0</v>
      </c>
      <c r="AB53" s="230"/>
      <c r="AC53" s="206"/>
      <c r="AD53" s="206"/>
      <c r="AE53" s="206"/>
      <c r="AF53" s="206"/>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
      <c r="BI53" s="1"/>
      <c r="BJ53" s="1"/>
      <c r="BK53" s="1"/>
    </row>
    <row r="54" spans="1:63" ht="24" customHeight="1">
      <c r="A54" s="285"/>
      <c r="B54" s="584" t="s">
        <v>734</v>
      </c>
      <c r="C54" s="585"/>
      <c r="D54" s="585"/>
      <c r="E54" s="585"/>
      <c r="F54" s="585"/>
      <c r="G54" s="585"/>
      <c r="H54" s="585"/>
      <c r="I54" s="585"/>
      <c r="J54" s="585"/>
      <c r="K54" s="585"/>
      <c r="L54" s="585"/>
      <c r="M54" s="585"/>
      <c r="N54" s="585"/>
      <c r="O54" s="586"/>
      <c r="P54" s="683">
        <f>IF(R22=0,0,R22)</f>
        <v>0</v>
      </c>
      <c r="Q54" s="683"/>
      <c r="R54" s="256"/>
      <c r="S54" s="204"/>
      <c r="T54" s="197"/>
      <c r="U54" s="197"/>
      <c r="V54" s="231">
        <f>V53-P36+P31</f>
        <v>0</v>
      </c>
      <c r="W54" s="228" t="s">
        <v>264</v>
      </c>
      <c r="X54" s="207">
        <f>MROUND(X53,1)</f>
        <v>0</v>
      </c>
      <c r="Y54" s="197"/>
      <c r="Z54" s="207">
        <f>IF(P56&gt;250000,(P56-250000)/20,0)</f>
        <v>0</v>
      </c>
      <c r="AA54" s="207">
        <f>IF(P56&gt;250000,(P56-250000)/5,0)</f>
        <v>0</v>
      </c>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
      <c r="BI54" s="1"/>
      <c r="BJ54" s="1"/>
      <c r="BK54" s="1"/>
    </row>
    <row r="55" spans="1:63" ht="23.25" customHeight="1">
      <c r="A55" s="285"/>
      <c r="B55" s="288"/>
      <c r="C55" s="289"/>
      <c r="D55" s="632" t="s">
        <v>872</v>
      </c>
      <c r="E55" s="632"/>
      <c r="F55" s="632"/>
      <c r="G55" s="632"/>
      <c r="H55" s="632"/>
      <c r="I55" s="632"/>
      <c r="J55" s="632"/>
      <c r="K55" s="632"/>
      <c r="L55" s="632"/>
      <c r="M55" s="632"/>
      <c r="N55" s="632"/>
      <c r="O55" s="633"/>
      <c r="P55" s="709"/>
      <c r="Q55" s="710"/>
      <c r="R55" s="256"/>
      <c r="S55" s="204"/>
      <c r="T55" s="197"/>
      <c r="U55" s="197"/>
      <c r="V55" s="231"/>
      <c r="W55" s="228"/>
      <c r="X55" s="199"/>
      <c r="Y55" s="197"/>
      <c r="Z55" s="232"/>
      <c r="AA55" s="233"/>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
      <c r="BI55" s="1"/>
      <c r="BJ55" s="1"/>
      <c r="BK55" s="1"/>
    </row>
    <row r="56" spans="1:63" ht="23.25" hidden="1" customHeight="1">
      <c r="A56" s="285"/>
      <c r="B56" s="628" t="s">
        <v>464</v>
      </c>
      <c r="C56" s="628"/>
      <c r="D56" s="628"/>
      <c r="E56" s="628"/>
      <c r="F56" s="628"/>
      <c r="G56" s="628"/>
      <c r="H56" s="628"/>
      <c r="I56" s="628"/>
      <c r="J56" s="628"/>
      <c r="K56" s="628"/>
      <c r="L56" s="628"/>
      <c r="M56" s="628"/>
      <c r="N56" s="628"/>
      <c r="O56" s="629"/>
      <c r="P56" s="627">
        <f>IF(X53="","",X57)</f>
        <v>0</v>
      </c>
      <c r="Q56" s="627"/>
      <c r="R56" s="254"/>
      <c r="S56" s="204"/>
      <c r="T56" s="197"/>
      <c r="U56" s="197"/>
      <c r="V56" s="234"/>
      <c r="W56" s="197"/>
      <c r="X56" s="199">
        <f>MROUND(X53,10)</f>
        <v>0</v>
      </c>
      <c r="Y56" s="197"/>
      <c r="Z56" s="692" t="s">
        <v>209</v>
      </c>
      <c r="AA56" s="693"/>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
      <c r="BI56" s="1"/>
      <c r="BJ56" s="1"/>
      <c r="BK56" s="1"/>
    </row>
    <row r="57" spans="1:63" ht="23.25" hidden="1" customHeight="1">
      <c r="A57" s="285"/>
      <c r="B57" s="628" t="s">
        <v>266</v>
      </c>
      <c r="C57" s="628"/>
      <c r="D57" s="628"/>
      <c r="E57" s="628"/>
      <c r="F57" s="628"/>
      <c r="G57" s="628"/>
      <c r="H57" s="628"/>
      <c r="I57" s="628"/>
      <c r="J57" s="628"/>
      <c r="K57" s="628"/>
      <c r="L57" s="628"/>
      <c r="M57" s="628"/>
      <c r="N57" s="628"/>
      <c r="O57" s="629"/>
      <c r="P57" s="627">
        <f>Z73</f>
        <v>0</v>
      </c>
      <c r="Q57" s="627"/>
      <c r="R57" s="254"/>
      <c r="S57" s="204"/>
      <c r="T57" s="197"/>
      <c r="U57" s="197"/>
      <c r="V57" s="235" t="s">
        <v>67</v>
      </c>
      <c r="W57" s="197"/>
      <c r="X57" s="199">
        <f>IF(AG35="NO",X54,X56)</f>
        <v>0</v>
      </c>
      <c r="Y57" s="197"/>
      <c r="Z57" s="694"/>
      <c r="AA57" s="695"/>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
      <c r="BI57" s="1"/>
      <c r="BJ57" s="1"/>
      <c r="BK57" s="1"/>
    </row>
    <row r="58" spans="1:63" ht="23.25" hidden="1" customHeight="1">
      <c r="A58" s="285"/>
      <c r="B58" s="628" t="s">
        <v>267</v>
      </c>
      <c r="C58" s="628"/>
      <c r="D58" s="628"/>
      <c r="E58" s="628"/>
      <c r="F58" s="628"/>
      <c r="G58" s="628"/>
      <c r="H58" s="628"/>
      <c r="I58" s="628"/>
      <c r="J58" s="628"/>
      <c r="K58" s="628"/>
      <c r="L58" s="628"/>
      <c r="M58" s="628"/>
      <c r="N58" s="628"/>
      <c r="O58" s="629"/>
      <c r="P58" s="627">
        <f>AA72</f>
        <v>0</v>
      </c>
      <c r="Q58" s="627"/>
      <c r="R58" s="254"/>
      <c r="S58" s="204"/>
      <c r="T58" s="197"/>
      <c r="U58" s="197"/>
      <c r="V58" s="207">
        <f>P59*4/100</f>
        <v>0</v>
      </c>
      <c r="W58" s="197"/>
      <c r="X58" s="197"/>
      <c r="Y58" s="197"/>
      <c r="Z58" s="213">
        <f>IF(P56&gt;500000,(12500+(P56-500000)/5),0)</f>
        <v>0</v>
      </c>
      <c r="AA58" s="207">
        <f>MAX(AA53,AA54)</f>
        <v>0</v>
      </c>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
      <c r="BI58" s="1"/>
      <c r="BJ58" s="1"/>
      <c r="BK58" s="1"/>
    </row>
    <row r="59" spans="1:63" ht="23.25" hidden="1" customHeight="1">
      <c r="A59" s="285"/>
      <c r="B59" s="628" t="s">
        <v>268</v>
      </c>
      <c r="C59" s="628"/>
      <c r="D59" s="628"/>
      <c r="E59" s="628"/>
      <c r="F59" s="628"/>
      <c r="G59" s="628"/>
      <c r="H59" s="628"/>
      <c r="I59" s="628"/>
      <c r="J59" s="628"/>
      <c r="K59" s="628"/>
      <c r="L59" s="628"/>
      <c r="M59" s="628"/>
      <c r="N59" s="628"/>
      <c r="O59" s="629"/>
      <c r="P59" s="627">
        <f>P57-P58</f>
        <v>0</v>
      </c>
      <c r="Q59" s="627"/>
      <c r="R59" s="254"/>
      <c r="S59" s="204"/>
      <c r="T59" s="197"/>
      <c r="U59" s="197"/>
      <c r="V59" s="207">
        <f>MROUND(V58,1)</f>
        <v>0</v>
      </c>
      <c r="W59" s="197"/>
      <c r="X59" s="207" t="s">
        <v>208</v>
      </c>
      <c r="Y59" s="197"/>
      <c r="Z59" s="207">
        <f>MAX(Z53,Z54,Z58,Z60)</f>
        <v>0</v>
      </c>
      <c r="AA59" s="207">
        <f>MROUND(AA58,1)</f>
        <v>0</v>
      </c>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
      <c r="BI59" s="1"/>
      <c r="BJ59" s="1"/>
      <c r="BK59" s="1"/>
    </row>
    <row r="60" spans="1:63" ht="23.25" hidden="1" customHeight="1" thickBot="1">
      <c r="A60" s="285"/>
      <c r="B60" s="628" t="s">
        <v>49</v>
      </c>
      <c r="C60" s="628"/>
      <c r="D60" s="628"/>
      <c r="E60" s="628"/>
      <c r="F60" s="628"/>
      <c r="G60" s="628"/>
      <c r="H60" s="628"/>
      <c r="I60" s="628"/>
      <c r="J60" s="628"/>
      <c r="K60" s="628"/>
      <c r="L60" s="628"/>
      <c r="M60" s="628"/>
      <c r="N60" s="628"/>
      <c r="O60" s="629"/>
      <c r="P60" s="624">
        <f>V59</f>
        <v>0</v>
      </c>
      <c r="Q60" s="624"/>
      <c r="R60" s="257"/>
      <c r="S60" s="204"/>
      <c r="T60" s="197"/>
      <c r="U60" s="197"/>
      <c r="V60" s="197"/>
      <c r="W60" s="197"/>
      <c r="X60" s="207">
        <f>IF(Z61&lt;12500,Z61,12500)</f>
        <v>0</v>
      </c>
      <c r="Y60" s="197"/>
      <c r="Z60" s="236">
        <f>IF(P56&gt;1000000,112500+((P56-1000000)*30/100),0)</f>
        <v>0</v>
      </c>
      <c r="AA60" s="197"/>
      <c r="AB60" s="197"/>
      <c r="AC60" s="666" t="s">
        <v>78</v>
      </c>
      <c r="AD60" s="66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
      <c r="BI60" s="1"/>
      <c r="BJ60" s="1"/>
      <c r="BK60" s="1"/>
    </row>
    <row r="61" spans="1:63" ht="23.25" hidden="1" customHeight="1" thickTop="1" thickBot="1">
      <c r="A61" s="285"/>
      <c r="B61" s="628" t="s">
        <v>736</v>
      </c>
      <c r="C61" s="628"/>
      <c r="D61" s="628"/>
      <c r="E61" s="628"/>
      <c r="F61" s="628"/>
      <c r="G61" s="628"/>
      <c r="H61" s="628"/>
      <c r="I61" s="628"/>
      <c r="J61" s="628"/>
      <c r="K61" s="628"/>
      <c r="L61" s="628"/>
      <c r="M61" s="628"/>
      <c r="N61" s="628"/>
      <c r="O61" s="629"/>
      <c r="P61" s="627">
        <f>P59+P60</f>
        <v>0</v>
      </c>
      <c r="Q61" s="627"/>
      <c r="R61" s="254"/>
      <c r="S61" s="204"/>
      <c r="T61" s="197"/>
      <c r="U61" s="197"/>
      <c r="V61" s="197"/>
      <c r="W61" s="197"/>
      <c r="X61" s="237" t="s">
        <v>210</v>
      </c>
      <c r="Y61" s="197"/>
      <c r="Z61" s="238">
        <f>MROUND(Z59,1)</f>
        <v>0</v>
      </c>
      <c r="AA61" s="197"/>
      <c r="AB61" s="197"/>
      <c r="AC61" s="668"/>
      <c r="AD61" s="669"/>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
      <c r="BI61" s="1"/>
      <c r="BJ61" s="1"/>
      <c r="BK61" s="1"/>
    </row>
    <row r="62" spans="1:63" ht="23.25" hidden="1" customHeight="1" thickTop="1" thickBot="1">
      <c r="A62" s="285"/>
      <c r="B62" s="628" t="s">
        <v>483</v>
      </c>
      <c r="C62" s="628"/>
      <c r="D62" s="628"/>
      <c r="E62" s="628"/>
      <c r="F62" s="628"/>
      <c r="G62" s="628"/>
      <c r="H62" s="628"/>
      <c r="I62" s="628"/>
      <c r="J62" s="628"/>
      <c r="K62" s="628"/>
      <c r="L62" s="628"/>
      <c r="M62" s="628"/>
      <c r="N62" s="628"/>
      <c r="O62" s="629"/>
      <c r="P62" s="624">
        <f>P61-P53</f>
        <v>0</v>
      </c>
      <c r="Q62" s="624"/>
      <c r="R62" s="257"/>
      <c r="S62" s="204"/>
      <c r="T62" s="197"/>
      <c r="U62" s="197"/>
      <c r="V62" s="221" t="s">
        <v>567</v>
      </c>
      <c r="W62" s="197"/>
      <c r="X62" s="239">
        <f>IF(P56&gt;500000,0,X60)</f>
        <v>0</v>
      </c>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
      <c r="BI62" s="1"/>
      <c r="BJ62" s="1"/>
      <c r="BK62" s="1"/>
    </row>
    <row r="63" spans="1:63" ht="23.25" hidden="1" customHeight="1">
      <c r="A63" s="285"/>
      <c r="B63" s="628" t="s">
        <v>568</v>
      </c>
      <c r="C63" s="628"/>
      <c r="D63" s="628"/>
      <c r="E63" s="628"/>
      <c r="F63" s="628"/>
      <c r="G63" s="628"/>
      <c r="H63" s="628"/>
      <c r="I63" s="628"/>
      <c r="J63" s="628"/>
      <c r="K63" s="628"/>
      <c r="L63" s="628"/>
      <c r="M63" s="628"/>
      <c r="N63" s="628"/>
      <c r="O63" s="629"/>
      <c r="P63" s="625">
        <f>P62-'ANTICIPATORY STATEMENT'!M48</f>
        <v>0</v>
      </c>
      <c r="Q63" s="626"/>
      <c r="R63" s="257"/>
      <c r="S63" s="204"/>
      <c r="T63" s="197"/>
      <c r="U63" s="197"/>
      <c r="V63" s="207">
        <f>IF(P55="",1,P55)</f>
        <v>1</v>
      </c>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
      <c r="BI63" s="1"/>
      <c r="BJ63" s="1"/>
      <c r="BK63" s="1"/>
    </row>
    <row r="64" spans="1:63" ht="30" hidden="1" customHeight="1">
      <c r="A64" s="286"/>
      <c r="B64" s="628" t="s">
        <v>574</v>
      </c>
      <c r="C64" s="628"/>
      <c r="D64" s="628"/>
      <c r="E64" s="628"/>
      <c r="F64" s="628"/>
      <c r="G64" s="628"/>
      <c r="H64" s="628"/>
      <c r="I64" s="628"/>
      <c r="J64" s="628"/>
      <c r="K64" s="628"/>
      <c r="L64" s="628"/>
      <c r="M64" s="628"/>
      <c r="N64" s="628"/>
      <c r="O64" s="629"/>
      <c r="P64" s="630">
        <f>'ANTICIPATORY STATEMENT'!M51</f>
        <v>0</v>
      </c>
      <c r="Q64" s="631"/>
      <c r="R64" s="258"/>
      <c r="S64" s="204"/>
      <c r="T64" s="197"/>
      <c r="U64" s="197"/>
      <c r="V64" s="207">
        <f>P63/V63</f>
        <v>0</v>
      </c>
      <c r="W64" s="207"/>
      <c r="X64" s="20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
      <c r="BI64" s="1"/>
      <c r="BJ64" s="1"/>
      <c r="BK64" s="1"/>
    </row>
    <row r="65" spans="1:63" ht="17.25" customHeight="1">
      <c r="A65" s="287"/>
      <c r="B65" s="690"/>
      <c r="C65" s="691"/>
      <c r="D65" s="634" t="s">
        <v>864</v>
      </c>
      <c r="E65" s="634"/>
      <c r="F65" s="634"/>
      <c r="G65" s="634"/>
      <c r="H65" s="635">
        <f>'ANTICIPATORY STATEMENT'!AA40</f>
        <v>0</v>
      </c>
      <c r="I65" s="636"/>
      <c r="J65" s="634" t="s">
        <v>866</v>
      </c>
      <c r="K65" s="634"/>
      <c r="L65" s="634"/>
      <c r="M65" s="634"/>
      <c r="N65" s="686">
        <f>'ANTICIPATORY STATEMENT'!AA45</f>
        <v>0</v>
      </c>
      <c r="O65" s="686"/>
      <c r="P65" s="688"/>
      <c r="Q65" s="689"/>
      <c r="R65" s="258"/>
      <c r="S65" s="204"/>
      <c r="T65" s="197"/>
      <c r="U65" s="197"/>
      <c r="V65" s="207"/>
      <c r="W65" s="207"/>
      <c r="X65" s="199"/>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
      <c r="BI65" s="1"/>
      <c r="BJ65" s="1"/>
      <c r="BK65" s="1"/>
    </row>
    <row r="66" spans="1:63" ht="17.25" customHeight="1">
      <c r="A66" s="287"/>
      <c r="B66" s="690"/>
      <c r="C66" s="691"/>
      <c r="D66" s="634" t="s">
        <v>865</v>
      </c>
      <c r="E66" s="634"/>
      <c r="F66" s="634"/>
      <c r="G66" s="634"/>
      <c r="H66" s="635">
        <f>'ANTICIPATORY STATEMENT'!Z40</f>
        <v>0</v>
      </c>
      <c r="I66" s="636"/>
      <c r="J66" s="634" t="s">
        <v>867</v>
      </c>
      <c r="K66" s="634"/>
      <c r="L66" s="634"/>
      <c r="M66" s="634"/>
      <c r="N66" s="687">
        <f>'ANTICIPATORY STATEMENT'!Z45</f>
        <v>0</v>
      </c>
      <c r="O66" s="686"/>
      <c r="P66" s="688"/>
      <c r="Q66" s="689"/>
      <c r="R66" s="258"/>
      <c r="S66" s="204"/>
      <c r="T66" s="197"/>
      <c r="U66" s="197"/>
      <c r="V66" s="207"/>
      <c r="W66" s="207"/>
      <c r="X66" s="199"/>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
      <c r="BI66" s="1"/>
      <c r="BJ66" s="1"/>
      <c r="BK66" s="1"/>
    </row>
    <row r="67" spans="1:63" ht="36.75" customHeight="1">
      <c r="A67" s="622" t="s">
        <v>1077</v>
      </c>
      <c r="B67" s="623"/>
      <c r="C67" s="623"/>
      <c r="D67" s="623"/>
      <c r="E67" s="623"/>
      <c r="F67" s="623"/>
      <c r="G67" s="623"/>
      <c r="H67" s="623"/>
      <c r="I67" s="623"/>
      <c r="J67" s="623"/>
      <c r="K67" s="623"/>
      <c r="L67" s="623"/>
      <c r="M67" s="623"/>
      <c r="N67" s="623"/>
      <c r="O67" s="623"/>
      <c r="P67" s="623"/>
      <c r="Q67" s="623"/>
      <c r="R67" s="259"/>
      <c r="S67" s="263"/>
      <c r="T67" s="197"/>
      <c r="U67" s="197"/>
      <c r="V67" s="207">
        <f>MROUND(V64,1)</f>
        <v>0</v>
      </c>
      <c r="W67" s="20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
      <c r="BI67" s="1"/>
      <c r="BJ67" s="1"/>
      <c r="BK67" s="1"/>
    </row>
    <row r="68" spans="1:63" ht="18.75" customHeight="1" thickBot="1">
      <c r="A68" s="684" t="s">
        <v>81</v>
      </c>
      <c r="B68" s="685"/>
      <c r="C68" s="685"/>
      <c r="D68" s="685"/>
      <c r="E68" s="685"/>
      <c r="F68" s="685"/>
      <c r="G68" s="685"/>
      <c r="H68" s="685"/>
      <c r="I68" s="685"/>
      <c r="J68" s="685"/>
      <c r="K68" s="685"/>
      <c r="L68" s="685"/>
      <c r="M68" s="685"/>
      <c r="N68" s="685"/>
      <c r="O68" s="685"/>
      <c r="P68" s="685"/>
      <c r="Q68" s="685"/>
      <c r="R68" s="260"/>
      <c r="S68" s="264"/>
      <c r="T68" s="197"/>
      <c r="U68" s="197"/>
      <c r="V68" s="197"/>
      <c r="W68" s="197"/>
      <c r="X68" s="197"/>
      <c r="Y68" s="197"/>
      <c r="Z68" s="678" t="s">
        <v>459</v>
      </c>
      <c r="AA68" s="678"/>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
      <c r="BI68" s="1"/>
      <c r="BJ68" s="1"/>
      <c r="BK68" s="1"/>
    </row>
    <row r="69" spans="1:63">
      <c r="A69" s="197"/>
      <c r="B69" s="197"/>
      <c r="C69" s="197"/>
      <c r="D69" s="197"/>
      <c r="E69" s="197"/>
      <c r="F69" s="197"/>
      <c r="G69" s="197"/>
      <c r="H69" s="197"/>
      <c r="I69" s="197"/>
      <c r="J69" s="197"/>
      <c r="K69" s="197"/>
      <c r="L69" s="197"/>
      <c r="M69" s="197"/>
      <c r="N69" s="197"/>
      <c r="O69" s="197"/>
      <c r="P69" s="197"/>
      <c r="Q69" s="197"/>
      <c r="R69" s="197"/>
      <c r="S69" s="197"/>
      <c r="T69" s="197"/>
      <c r="U69" s="197"/>
      <c r="V69" s="696" t="s">
        <v>457</v>
      </c>
      <c r="W69" s="697"/>
      <c r="X69" s="698"/>
      <c r="Y69" s="240" t="s">
        <v>458</v>
      </c>
      <c r="Z69" s="241" t="s">
        <v>63</v>
      </c>
      <c r="AA69" s="242" t="s">
        <v>208</v>
      </c>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
      <c r="BI69" s="1"/>
      <c r="BJ69" s="1"/>
      <c r="BK69" s="1"/>
    </row>
    <row r="70" spans="1:63">
      <c r="A70" s="197"/>
      <c r="B70" s="197"/>
      <c r="C70" s="197"/>
      <c r="D70" s="197"/>
      <c r="E70" s="197"/>
      <c r="F70" s="197"/>
      <c r="G70" s="197"/>
      <c r="H70" s="197"/>
      <c r="I70" s="197"/>
      <c r="J70" s="197"/>
      <c r="K70" s="197"/>
      <c r="L70" s="197"/>
      <c r="M70" s="197"/>
      <c r="N70" s="197"/>
      <c r="O70" s="197"/>
      <c r="P70" s="197"/>
      <c r="Q70" s="197"/>
      <c r="R70" s="197"/>
      <c r="S70" s="197"/>
      <c r="T70" s="197"/>
      <c r="U70" s="197"/>
      <c r="V70" s="216" t="s">
        <v>63</v>
      </c>
      <c r="W70" s="216" t="s">
        <v>208</v>
      </c>
      <c r="X70" s="197"/>
      <c r="Y70" s="207" t="s">
        <v>63</v>
      </c>
      <c r="Z70" s="207">
        <f>IF(L6="Below 60 Years",Z61,IF(L6="",Z61,0))</f>
        <v>0</v>
      </c>
      <c r="AA70" s="207">
        <f>IF(L6="Below 60 Years",X62,0)</f>
        <v>0</v>
      </c>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
      <c r="BI70" s="1"/>
      <c r="BJ70" s="1"/>
      <c r="BK70" s="1"/>
    </row>
    <row r="71" spans="1:63">
      <c r="A71" s="197"/>
      <c r="B71" s="197"/>
      <c r="C71" s="197"/>
      <c r="D71" s="197"/>
      <c r="E71" s="197"/>
      <c r="F71" s="197"/>
      <c r="G71" s="197"/>
      <c r="H71" s="197"/>
      <c r="I71" s="197"/>
      <c r="J71" s="197"/>
      <c r="K71" s="197"/>
      <c r="L71" s="197"/>
      <c r="M71" s="197"/>
      <c r="N71" s="197"/>
      <c r="O71" s="197"/>
      <c r="P71" s="197"/>
      <c r="Q71" s="197"/>
      <c r="R71" s="197"/>
      <c r="S71" s="197"/>
      <c r="T71" s="197"/>
      <c r="U71" s="197"/>
      <c r="V71" s="207">
        <f>IF(P56&lt;300000,0,"")</f>
        <v>0</v>
      </c>
      <c r="W71" s="207">
        <f>IF(V76&lt;12500,V76,12500)</f>
        <v>0</v>
      </c>
      <c r="X71" s="197"/>
      <c r="Y71" s="207">
        <f>IF(P56&lt;500000,0,"")</f>
        <v>0</v>
      </c>
      <c r="Z71" s="207">
        <f>IF(L6="60 or more but below 80",V76,0)</f>
        <v>0</v>
      </c>
      <c r="AA71" s="207">
        <f>IF(L6="60 or more but below 80",W72,0)</f>
        <v>0</v>
      </c>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
      <c r="BI71" s="1"/>
      <c r="BJ71" s="1"/>
      <c r="BK71" s="1"/>
    </row>
    <row r="72" spans="1:63">
      <c r="A72" s="197"/>
      <c r="B72" s="197"/>
      <c r="C72" s="197"/>
      <c r="D72" s="197"/>
      <c r="E72" s="197"/>
      <c r="F72" s="197"/>
      <c r="G72" s="197"/>
      <c r="H72" s="197"/>
      <c r="I72" s="197"/>
      <c r="J72" s="197"/>
      <c r="K72" s="197"/>
      <c r="L72" s="197"/>
      <c r="M72" s="197"/>
      <c r="N72" s="197"/>
      <c r="O72" s="197"/>
      <c r="P72" s="197"/>
      <c r="Q72" s="197"/>
      <c r="R72" s="197"/>
      <c r="S72" s="197"/>
      <c r="T72" s="197"/>
      <c r="U72" s="197"/>
      <c r="V72" s="207">
        <f>IF(P56&gt;300000,(P56-300000)/20,0)</f>
        <v>0</v>
      </c>
      <c r="W72" s="207">
        <f>IF(P56&gt;500000,0,W71)</f>
        <v>0</v>
      </c>
      <c r="X72" s="197"/>
      <c r="Y72" s="207">
        <f>IF(P56&gt;500000,(P56-500000)/5,0)</f>
        <v>0</v>
      </c>
      <c r="Z72" s="207">
        <f>IF(L6="80 or above",Y75,0)</f>
        <v>0</v>
      </c>
      <c r="AA72" s="207">
        <f>AA70+AA71</f>
        <v>0</v>
      </c>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
      <c r="BI72" s="1"/>
      <c r="BJ72" s="1"/>
      <c r="BK72" s="1"/>
    </row>
    <row r="73" spans="1:63" ht="21.95" customHeight="1">
      <c r="A73" s="197"/>
      <c r="B73" s="197"/>
      <c r="C73" s="197"/>
      <c r="D73" s="197"/>
      <c r="E73" s="197"/>
      <c r="F73" s="197"/>
      <c r="G73" s="197"/>
      <c r="H73" s="197"/>
      <c r="I73" s="197"/>
      <c r="J73" s="197"/>
      <c r="K73" s="197"/>
      <c r="L73" s="197"/>
      <c r="M73" s="197"/>
      <c r="N73" s="197"/>
      <c r="O73" s="197"/>
      <c r="P73" s="197"/>
      <c r="Q73" s="197"/>
      <c r="R73" s="197"/>
      <c r="S73" s="197"/>
      <c r="T73" s="197"/>
      <c r="U73" s="197"/>
      <c r="V73" s="207">
        <f>IF(P56&gt;500000,(10000+(P56-500000)/5),0)</f>
        <v>0</v>
      </c>
      <c r="W73" s="197"/>
      <c r="X73" s="197"/>
      <c r="Y73" s="207">
        <f>IF(P56&gt;1000000,100000+((P56-1000000)*30/100),0)</f>
        <v>0</v>
      </c>
      <c r="Z73" s="207">
        <f>Z70+Z71+Z72</f>
        <v>0</v>
      </c>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
      <c r="BI73" s="1"/>
      <c r="BJ73" s="1"/>
      <c r="BK73" s="1"/>
    </row>
    <row r="74" spans="1:63" ht="21.95" customHeight="1">
      <c r="A74" s="197"/>
      <c r="B74" s="197"/>
      <c r="C74" s="197"/>
      <c r="D74" s="197"/>
      <c r="E74" s="197"/>
      <c r="F74" s="197"/>
      <c r="G74" s="197"/>
      <c r="H74" s="197"/>
      <c r="I74" s="197"/>
      <c r="J74" s="197"/>
      <c r="K74" s="197"/>
      <c r="L74" s="197"/>
      <c r="M74" s="197"/>
      <c r="N74" s="197"/>
      <c r="O74" s="197"/>
      <c r="P74" s="197"/>
      <c r="Q74" s="197"/>
      <c r="R74" s="197"/>
      <c r="S74" s="197"/>
      <c r="T74" s="197"/>
      <c r="U74" s="197"/>
      <c r="V74" s="207">
        <f>IF(P56&gt;1000000,110000+((P56-1000000)*30/100),0)</f>
        <v>0</v>
      </c>
      <c r="W74" s="197"/>
      <c r="X74" s="197"/>
      <c r="Y74" s="207">
        <f>MAX(Y71,Y72,Y73)</f>
        <v>0</v>
      </c>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
      <c r="BI74" s="1"/>
      <c r="BJ74" s="1"/>
      <c r="BK74" s="1"/>
    </row>
    <row r="75" spans="1:63">
      <c r="A75" s="197"/>
      <c r="B75" s="197"/>
      <c r="C75" s="197"/>
      <c r="D75" s="197"/>
      <c r="E75" s="197"/>
      <c r="F75" s="197"/>
      <c r="G75" s="197"/>
      <c r="H75" s="197"/>
      <c r="I75" s="197"/>
      <c r="J75" s="197"/>
      <c r="K75" s="197"/>
      <c r="L75" s="197"/>
      <c r="M75" s="197"/>
      <c r="N75" s="197"/>
      <c r="O75" s="197"/>
      <c r="P75" s="197"/>
      <c r="Q75" s="197"/>
      <c r="R75" s="197"/>
      <c r="S75" s="197"/>
      <c r="T75" s="197"/>
      <c r="U75" s="197"/>
      <c r="V75" s="207">
        <f>MAX(V71,V72,V73,V74)</f>
        <v>0</v>
      </c>
      <c r="W75" s="197"/>
      <c r="X75" s="197"/>
      <c r="Y75" s="207">
        <f>MROUND(Y74,1)</f>
        <v>0</v>
      </c>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
      <c r="BI75" s="1"/>
      <c r="BJ75" s="1"/>
      <c r="BK75" s="1"/>
    </row>
    <row r="76" spans="1:63">
      <c r="A76" s="197"/>
      <c r="B76" s="197"/>
      <c r="C76" s="197"/>
      <c r="D76" s="197"/>
      <c r="E76" s="197"/>
      <c r="F76" s="197"/>
      <c r="G76" s="197"/>
      <c r="H76" s="197"/>
      <c r="I76" s="197"/>
      <c r="J76" s="197"/>
      <c r="K76" s="197"/>
      <c r="L76" s="197"/>
      <c r="M76" s="197"/>
      <c r="N76" s="197"/>
      <c r="O76" s="197"/>
      <c r="P76" s="197"/>
      <c r="Q76" s="197"/>
      <c r="R76" s="197"/>
      <c r="S76" s="197"/>
      <c r="T76" s="197"/>
      <c r="U76" s="197"/>
      <c r="V76" s="243">
        <f>MROUND(V75,1)</f>
        <v>0</v>
      </c>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row>
    <row r="77" spans="1:63">
      <c r="A77" s="197"/>
      <c r="B77" s="197"/>
      <c r="C77" s="197"/>
      <c r="D77" s="197"/>
      <c r="E77" s="197"/>
      <c r="F77" s="197"/>
      <c r="G77" s="197"/>
      <c r="H77" s="197"/>
      <c r="I77" s="197"/>
      <c r="J77" s="197"/>
      <c r="K77" s="197"/>
      <c r="L77" s="197"/>
      <c r="M77" s="197"/>
      <c r="N77" s="197"/>
      <c r="O77" s="197"/>
      <c r="P77" s="197"/>
      <c r="Q77" s="197"/>
      <c r="R77" s="197"/>
      <c r="S77" s="197"/>
      <c r="T77" s="197"/>
      <c r="U77" s="197"/>
      <c r="V77" s="20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row>
    <row r="78" spans="1:63">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row>
    <row r="79" spans="1:63">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row>
    <row r="80" spans="1:63">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row>
    <row r="81" spans="1:59">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row>
    <row r="82" spans="1:59">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row>
    <row r="83" spans="1:59">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row>
    <row r="84" spans="1:59">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row>
    <row r="85" spans="1:59">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row>
    <row r="86" spans="1:59">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row>
    <row r="87" spans="1:59">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row>
    <row r="88" spans="1:59">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row>
    <row r="89" spans="1:59">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row>
    <row r="90" spans="1:59">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row>
    <row r="91" spans="1:59">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row>
    <row r="92" spans="1:59">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row>
    <row r="93" spans="1:59">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row>
    <row r="94" spans="1:59">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row>
    <row r="95" spans="1:59">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row>
    <row r="96" spans="1:59">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row>
    <row r="97" spans="1:59">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row>
    <row r="98" spans="1:59">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row>
    <row r="99" spans="1:59">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row>
    <row r="100" spans="1:59">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21"/>
      <c r="BB100" s="21"/>
      <c r="BC100" s="21"/>
    </row>
    <row r="101" spans="1:59">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21"/>
      <c r="BB101" s="21"/>
      <c r="BC101" s="21"/>
    </row>
    <row r="102" spans="1:59">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21"/>
      <c r="BB102" s="21"/>
      <c r="BC102" s="21"/>
    </row>
    <row r="103" spans="1:59">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21"/>
      <c r="BB103" s="21"/>
      <c r="BC103" s="21"/>
    </row>
    <row r="104" spans="1:59">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21"/>
      <c r="BB104" s="21"/>
      <c r="BC104" s="21"/>
    </row>
    <row r="105" spans="1:59">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21"/>
      <c r="BB105" s="21"/>
      <c r="BC105" s="21"/>
    </row>
    <row r="106" spans="1:59">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21"/>
      <c r="BB106" s="21"/>
      <c r="BC106" s="21"/>
    </row>
    <row r="107" spans="1:59">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21"/>
      <c r="BB107" s="21"/>
      <c r="BC107" s="21"/>
    </row>
    <row r="108" spans="1:59">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row>
    <row r="109" spans="1:59">
      <c r="A109" s="36"/>
      <c r="B109" s="36"/>
      <c r="C109" s="36"/>
      <c r="D109" s="36"/>
      <c r="E109" s="36"/>
      <c r="F109" s="36"/>
      <c r="G109" s="36"/>
      <c r="H109" s="36"/>
      <c r="I109" s="36"/>
      <c r="J109" s="36"/>
      <c r="K109" s="36"/>
      <c r="L109" s="36"/>
      <c r="M109" s="36"/>
      <c r="N109" s="36"/>
      <c r="O109" s="36"/>
      <c r="P109" s="36"/>
      <c r="Q109" s="36"/>
      <c r="R109" s="36"/>
      <c r="S109" s="165"/>
      <c r="T109" s="36"/>
      <c r="U109" s="36"/>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row>
  </sheetData>
  <sheetProtection algorithmName="SHA-512" hashValue="0Gpm5R5Q50yPBUkdVxX6uSwfY987UDCeQ3LeZFoGNUvYMB2x/I7yOn65I6wdzKK9XgPHTtu4LS3aCiQlPpuEAA==" saltValue="MTbWotyGS31ZDyAvRMdMcg==" spinCount="100000" sheet="1" objects="1" scenarios="1" selectLockedCells="1"/>
  <mergeCells count="143">
    <mergeCell ref="V69:X69"/>
    <mergeCell ref="T1:T9"/>
    <mergeCell ref="U1:U9"/>
    <mergeCell ref="A8:A9"/>
    <mergeCell ref="B8:I8"/>
    <mergeCell ref="J8:Q8"/>
    <mergeCell ref="A4:B4"/>
    <mergeCell ref="A6:B6"/>
    <mergeCell ref="C6:H6"/>
    <mergeCell ref="I6:K6"/>
    <mergeCell ref="A5:B5"/>
    <mergeCell ref="C4:H4"/>
    <mergeCell ref="C5:H5"/>
    <mergeCell ref="I4:K4"/>
    <mergeCell ref="L6:Q6"/>
    <mergeCell ref="B60:O60"/>
    <mergeCell ref="B61:O61"/>
    <mergeCell ref="B62:O62"/>
    <mergeCell ref="B63:O63"/>
    <mergeCell ref="B64:O64"/>
    <mergeCell ref="P55:Q55"/>
    <mergeCell ref="I5:K5"/>
    <mergeCell ref="P59:Q59"/>
    <mergeCell ref="P60:Q60"/>
    <mergeCell ref="Z68:AA68"/>
    <mergeCell ref="B41:E41"/>
    <mergeCell ref="B47:O47"/>
    <mergeCell ref="P51:Q51"/>
    <mergeCell ref="B51:E51"/>
    <mergeCell ref="P43:Q43"/>
    <mergeCell ref="B48:O48"/>
    <mergeCell ref="P48:Q48"/>
    <mergeCell ref="B46:O46"/>
    <mergeCell ref="B43:O43"/>
    <mergeCell ref="B44:Q44"/>
    <mergeCell ref="B56:O56"/>
    <mergeCell ref="P54:Q54"/>
    <mergeCell ref="P57:Q57"/>
    <mergeCell ref="P41:Q41"/>
    <mergeCell ref="A68:Q68"/>
    <mergeCell ref="N65:O65"/>
    <mergeCell ref="N66:O66"/>
    <mergeCell ref="P65:Q65"/>
    <mergeCell ref="P66:Q66"/>
    <mergeCell ref="B65:C65"/>
    <mergeCell ref="B66:C66"/>
    <mergeCell ref="D65:G65"/>
    <mergeCell ref="Z56:AA57"/>
    <mergeCell ref="AB14:AC15"/>
    <mergeCell ref="P29:Q29"/>
    <mergeCell ref="B32:Q32"/>
    <mergeCell ref="P31:Q31"/>
    <mergeCell ref="P33:Q33"/>
    <mergeCell ref="B28:O28"/>
    <mergeCell ref="B29:O29"/>
    <mergeCell ref="AC60:AD61"/>
    <mergeCell ref="F51:O51"/>
    <mergeCell ref="P47:Q47"/>
    <mergeCell ref="P49:Q49"/>
    <mergeCell ref="C33:O33"/>
    <mergeCell ref="P36:Q36"/>
    <mergeCell ref="B39:O39"/>
    <mergeCell ref="F41:O41"/>
    <mergeCell ref="O24:P24"/>
    <mergeCell ref="K25:M25"/>
    <mergeCell ref="N25:P25"/>
    <mergeCell ref="P61:Q61"/>
    <mergeCell ref="B27:Q27"/>
    <mergeCell ref="B37:Q37"/>
    <mergeCell ref="P30:Q30"/>
    <mergeCell ref="A25:B25"/>
    <mergeCell ref="C25:D25"/>
    <mergeCell ref="A23:B23"/>
    <mergeCell ref="A24:B24"/>
    <mergeCell ref="P28:Q28"/>
    <mergeCell ref="C23:D23"/>
    <mergeCell ref="E23:I23"/>
    <mergeCell ref="E24:I24"/>
    <mergeCell ref="E25:I25"/>
    <mergeCell ref="C24:D24"/>
    <mergeCell ref="A26:O26"/>
    <mergeCell ref="A27:A42"/>
    <mergeCell ref="P40:Q40"/>
    <mergeCell ref="B30:O30"/>
    <mergeCell ref="B31:E31"/>
    <mergeCell ref="P42:Q42"/>
    <mergeCell ref="P35:Q35"/>
    <mergeCell ref="B36:O36"/>
    <mergeCell ref="P34:Q34"/>
    <mergeCell ref="C34:O34"/>
    <mergeCell ref="P39:Q39"/>
    <mergeCell ref="B40:O40"/>
    <mergeCell ref="B42:E42"/>
    <mergeCell ref="F42:O42"/>
    <mergeCell ref="B35:O35"/>
    <mergeCell ref="P52:Q52"/>
    <mergeCell ref="P46:Q46"/>
    <mergeCell ref="B49:O49"/>
    <mergeCell ref="B50:O50"/>
    <mergeCell ref="P50:Q50"/>
    <mergeCell ref="V35:V36"/>
    <mergeCell ref="A67:Q67"/>
    <mergeCell ref="B38:O38"/>
    <mergeCell ref="P38:Q38"/>
    <mergeCell ref="P62:Q62"/>
    <mergeCell ref="P63:Q63"/>
    <mergeCell ref="P58:Q58"/>
    <mergeCell ref="B57:O57"/>
    <mergeCell ref="P64:Q64"/>
    <mergeCell ref="D55:O55"/>
    <mergeCell ref="D66:G66"/>
    <mergeCell ref="H65:I65"/>
    <mergeCell ref="H66:I66"/>
    <mergeCell ref="J65:M65"/>
    <mergeCell ref="J66:M66"/>
    <mergeCell ref="B58:O58"/>
    <mergeCell ref="B59:O59"/>
    <mergeCell ref="P56:Q56"/>
    <mergeCell ref="B53:O53"/>
    <mergeCell ref="AI3:AK9"/>
    <mergeCell ref="I7:J7"/>
    <mergeCell ref="N7:O7"/>
    <mergeCell ref="K7:M7"/>
    <mergeCell ref="P7:Q7"/>
    <mergeCell ref="R4:R9"/>
    <mergeCell ref="B54:O54"/>
    <mergeCell ref="A2:R2"/>
    <mergeCell ref="A1:R1"/>
    <mergeCell ref="A3:R3"/>
    <mergeCell ref="L4:Q4"/>
    <mergeCell ref="L5:Q5"/>
    <mergeCell ref="P26:Q26"/>
    <mergeCell ref="P53:Q53"/>
    <mergeCell ref="A7:B7"/>
    <mergeCell ref="C7:H7"/>
    <mergeCell ref="K23:N23"/>
    <mergeCell ref="K24:N24"/>
    <mergeCell ref="O23:P23"/>
    <mergeCell ref="B45:O45"/>
    <mergeCell ref="P45:Q45"/>
    <mergeCell ref="AG35:AG36"/>
    <mergeCell ref="B52:O52"/>
    <mergeCell ref="F31:O31"/>
  </mergeCells>
  <dataValidations xWindow="487" yWindow="279" count="5">
    <dataValidation type="list" allowBlank="1" showInputMessage="1" showErrorMessage="1" promptTitle="CAUTION" prompt="IF YOU ENTER NO HERE THE TAX WILL BE CALCULATED AT A HIGHER RATE" sqref="P26:R26">
      <formula1>$W$24:$X$24</formula1>
    </dataValidation>
    <dataValidation type="list" allowBlank="1" showInputMessage="1" showErrorMessage="1" sqref="L6:Q6">
      <formula1>$X$8:$X$10</formula1>
    </dataValidation>
    <dataValidation type="list" allowBlank="1" showInputMessage="1" showErrorMessage="1" sqref="AG35:AG36">
      <formula1>$X$12:$X$13</formula1>
    </dataValidation>
    <dataValidation type="whole" operator="greaterThanOrEqual" allowBlank="1" showInputMessage="1" showErrorMessage="1" sqref="P30:R30">
      <formula1>0</formula1>
    </dataValidation>
    <dataValidation type="list" allowBlank="1" showInputMessage="1" showErrorMessage="1" sqref="C7:H7">
      <formula1>$W$16:$W$17</formula1>
    </dataValidation>
  </dataValidations>
  <hyperlinks>
    <hyperlink ref="AC60:AD61" location="STATEMENT!A1" display="VIEW STATEMENT"/>
    <hyperlink ref="AB14:AC15" location="'Notes on Deductions'!A1" display="CLICK HERE FOR NOTES ON DEDUCTIONS"/>
  </hyperlink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267"/>
  <sheetViews>
    <sheetView showGridLines="0" topLeftCell="A58" workbookViewId="0">
      <selection activeCell="A91" sqref="A91"/>
    </sheetView>
  </sheetViews>
  <sheetFormatPr defaultRowHeight="15"/>
  <cols>
    <col min="1" max="1" width="5.7109375" customWidth="1"/>
    <col min="2" max="2" width="7.85546875" customWidth="1"/>
    <col min="3" max="3" width="8.7109375" customWidth="1"/>
    <col min="4" max="4" width="11.7109375" customWidth="1"/>
    <col min="5" max="6" width="5.5703125" customWidth="1"/>
    <col min="7" max="7" width="9.28515625" customWidth="1"/>
    <col min="8" max="8" width="9" customWidth="1"/>
    <col min="9" max="9" width="9.85546875" customWidth="1"/>
    <col min="10" max="11" width="4.7109375" customWidth="1"/>
    <col min="12" max="12" width="11.28515625" customWidth="1"/>
    <col min="13" max="13" width="17" customWidth="1"/>
    <col min="14" max="14" width="3.42578125" customWidth="1"/>
    <col min="15" max="15" width="4.5703125" customWidth="1"/>
    <col min="16" max="16" width="18.5703125" customWidth="1"/>
    <col min="17" max="18" width="9.140625" customWidth="1"/>
    <col min="19" max="24" width="9.140625" hidden="1" customWidth="1"/>
    <col min="25" max="25" width="30" hidden="1" customWidth="1"/>
    <col min="26" max="31" width="9.140625" hidden="1" customWidth="1"/>
    <col min="32" max="32" width="9.140625" customWidth="1"/>
  </cols>
  <sheetData>
    <row r="1" spans="1:47" ht="16.5" thickTop="1">
      <c r="A1" s="787" t="str">
        <f>CONCATENATE("ANTICIPATORY INCOME TAX STATEMENT 2020-21","  -  ",AC58)</f>
        <v xml:space="preserve">ANTICIPATORY INCOME TAX STATEMENT 2020-21  -  </v>
      </c>
      <c r="B1" s="788"/>
      <c r="C1" s="788"/>
      <c r="D1" s="788"/>
      <c r="E1" s="788"/>
      <c r="F1" s="788"/>
      <c r="G1" s="788"/>
      <c r="H1" s="788"/>
      <c r="I1" s="788"/>
      <c r="J1" s="788"/>
      <c r="K1" s="788"/>
      <c r="L1" s="788"/>
      <c r="M1" s="789"/>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64"/>
      <c r="AT1" s="64"/>
      <c r="AU1" s="64"/>
    </row>
    <row r="2" spans="1:47" ht="15.75" thickBot="1">
      <c r="A2" s="790" t="s">
        <v>780</v>
      </c>
      <c r="B2" s="791"/>
      <c r="C2" s="791"/>
      <c r="D2" s="791"/>
      <c r="E2" s="791"/>
      <c r="F2" s="791"/>
      <c r="G2" s="791"/>
      <c r="H2" s="791"/>
      <c r="I2" s="791"/>
      <c r="J2" s="791"/>
      <c r="K2" s="791"/>
      <c r="L2" s="791"/>
      <c r="M2" s="792"/>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64"/>
      <c r="AT2" s="64"/>
      <c r="AU2" s="64"/>
    </row>
    <row r="3" spans="1:47" ht="19.5" customHeight="1" thickBot="1">
      <c r="A3" s="401" t="s">
        <v>13</v>
      </c>
      <c r="B3" s="66"/>
      <c r="C3" s="66"/>
      <c r="D3" s="793" t="str">
        <f>IF(DATA!C4="","",DATA!X5)</f>
        <v/>
      </c>
      <c r="E3" s="794"/>
      <c r="F3" s="794"/>
      <c r="G3" s="794"/>
      <c r="H3" s="794"/>
      <c r="I3" s="794"/>
      <c r="J3" s="794"/>
      <c r="K3" s="794"/>
      <c r="L3" s="794"/>
      <c r="M3" s="795"/>
      <c r="N3" s="335"/>
      <c r="O3" s="335"/>
      <c r="P3" s="711" t="s">
        <v>896</v>
      </c>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64"/>
      <c r="AT3" s="64"/>
      <c r="AU3" s="64"/>
    </row>
    <row r="4" spans="1:47" ht="19.5" customHeight="1" thickBot="1">
      <c r="A4" s="796" t="s">
        <v>465</v>
      </c>
      <c r="B4" s="797"/>
      <c r="C4" s="798"/>
      <c r="D4" s="793" t="str">
        <f>IF(DATA!L5="","",DATA!L5)</f>
        <v/>
      </c>
      <c r="E4" s="799"/>
      <c r="F4" s="800" t="s">
        <v>259</v>
      </c>
      <c r="G4" s="797"/>
      <c r="H4" s="793" t="str">
        <f>IF(DATA!L4="","",DATA!L4)</f>
        <v/>
      </c>
      <c r="I4" s="799"/>
      <c r="J4" s="720" t="s">
        <v>451</v>
      </c>
      <c r="K4" s="721"/>
      <c r="L4" s="721"/>
      <c r="M4" s="402"/>
      <c r="N4" s="335"/>
      <c r="O4" s="335"/>
      <c r="P4" s="711"/>
      <c r="Q4" s="335"/>
      <c r="R4" s="335"/>
      <c r="S4" s="335"/>
      <c r="T4" s="335"/>
      <c r="U4" s="335"/>
      <c r="V4" s="335"/>
      <c r="W4" s="335"/>
      <c r="X4" s="335"/>
      <c r="Y4" s="359"/>
      <c r="Z4" s="359" t="s">
        <v>745</v>
      </c>
      <c r="AA4" s="359" t="s">
        <v>746</v>
      </c>
      <c r="AB4" s="359" t="s">
        <v>747</v>
      </c>
      <c r="AC4" s="393" t="s">
        <v>775</v>
      </c>
      <c r="AD4" s="359" t="s">
        <v>778</v>
      </c>
      <c r="AE4" s="359" t="s">
        <v>779</v>
      </c>
      <c r="AF4" s="335"/>
      <c r="AG4" s="335"/>
      <c r="AH4" s="335"/>
      <c r="AI4" s="335"/>
      <c r="AJ4" s="335"/>
      <c r="AK4" s="335"/>
      <c r="AL4" s="335"/>
      <c r="AM4" s="335"/>
      <c r="AN4" s="335"/>
      <c r="AO4" s="335"/>
      <c r="AP4" s="335"/>
      <c r="AQ4" s="335"/>
      <c r="AR4" s="335"/>
      <c r="AS4" s="64"/>
      <c r="AT4" s="64"/>
      <c r="AU4" s="64"/>
    </row>
    <row r="5" spans="1:47" ht="19.5" thickBot="1">
      <c r="A5" s="403" t="s">
        <v>15</v>
      </c>
      <c r="B5" s="803" t="s">
        <v>466</v>
      </c>
      <c r="C5" s="804"/>
      <c r="D5" s="804"/>
      <c r="E5" s="804"/>
      <c r="F5" s="804"/>
      <c r="G5" s="804"/>
      <c r="H5" s="804"/>
      <c r="I5" s="804"/>
      <c r="J5" s="804"/>
      <c r="K5" s="804"/>
      <c r="L5" s="68"/>
      <c r="M5" s="386">
        <f>IF(AE5="",AB5,AE5)</f>
        <v>0</v>
      </c>
      <c r="N5" s="335"/>
      <c r="O5" s="335"/>
      <c r="P5" s="429"/>
      <c r="Q5" s="335"/>
      <c r="R5" s="335"/>
      <c r="S5" s="335"/>
      <c r="T5" s="335"/>
      <c r="U5" s="335"/>
      <c r="V5" s="335"/>
      <c r="W5" s="335"/>
      <c r="X5" s="335"/>
      <c r="Y5" s="359" t="s">
        <v>748</v>
      </c>
      <c r="Z5" s="394">
        <f>DATA!I22+DATA!C23+DATA!C24+DATA!C25</f>
        <v>0</v>
      </c>
      <c r="AA5" s="394">
        <f t="shared" ref="AA5:AB9" si="0">Z5</f>
        <v>0</v>
      </c>
      <c r="AB5" s="394">
        <f t="shared" si="0"/>
        <v>0</v>
      </c>
      <c r="AC5" s="359" t="str">
        <f>IF(P5="NEW SCHEME",AA5,"")</f>
        <v/>
      </c>
      <c r="AD5" s="359" t="str">
        <f>IF(P5="OLD SCHEME",Z5,"")</f>
        <v/>
      </c>
      <c r="AE5" s="359" t="str">
        <f>CONCATENATE(AC5,AD5)</f>
        <v/>
      </c>
      <c r="AF5" s="335"/>
      <c r="AG5" s="335"/>
      <c r="AH5" s="335"/>
      <c r="AI5" s="335"/>
      <c r="AJ5" s="335"/>
      <c r="AK5" s="335"/>
      <c r="AL5" s="335"/>
      <c r="AM5" s="335"/>
      <c r="AN5" s="335"/>
      <c r="AO5" s="335"/>
      <c r="AP5" s="335"/>
      <c r="AQ5" s="335"/>
      <c r="AR5" s="335"/>
      <c r="AS5" s="64"/>
      <c r="AT5" s="64"/>
      <c r="AU5" s="64"/>
    </row>
    <row r="6" spans="1:47" ht="18.75">
      <c r="A6" s="404" t="s">
        <v>16</v>
      </c>
      <c r="B6" s="753" t="s">
        <v>8</v>
      </c>
      <c r="C6" s="754"/>
      <c r="D6" s="754"/>
      <c r="E6" s="754"/>
      <c r="F6" s="754"/>
      <c r="G6" s="754"/>
      <c r="H6" s="754"/>
      <c r="I6" s="754"/>
      <c r="J6" s="325"/>
      <c r="K6" s="325"/>
      <c r="L6" s="326"/>
      <c r="M6" s="386">
        <f t="shared" ref="M6:M47" si="1">IF(AE6="",AB6,AE6)</f>
        <v>0</v>
      </c>
      <c r="N6" s="335"/>
      <c r="O6" s="335"/>
      <c r="P6" s="335"/>
      <c r="Q6" s="335"/>
      <c r="R6" s="335"/>
      <c r="S6" s="335"/>
      <c r="T6" s="335"/>
      <c r="U6" s="335"/>
      <c r="V6" s="335"/>
      <c r="W6" s="335"/>
      <c r="X6" s="335"/>
      <c r="Y6" s="359" t="s">
        <v>8</v>
      </c>
      <c r="Z6" s="394">
        <f>DATA!P28</f>
        <v>0</v>
      </c>
      <c r="AA6" s="394">
        <f t="shared" si="0"/>
        <v>0</v>
      </c>
      <c r="AB6" s="394">
        <f t="shared" si="0"/>
        <v>0</v>
      </c>
      <c r="AC6" s="359" t="str">
        <f>IF(P5="NEW SCHEME",AA6,"")</f>
        <v/>
      </c>
      <c r="AD6" s="359" t="str">
        <f>IF(P5="OLD SCHEME",Z6,"")</f>
        <v/>
      </c>
      <c r="AE6" s="359" t="str">
        <f t="shared" ref="AE6:AE48" si="2">CONCATENATE(AC6,AD6)</f>
        <v/>
      </c>
      <c r="AF6" s="335"/>
      <c r="AG6" s="335"/>
      <c r="AH6" s="335"/>
      <c r="AI6" s="335"/>
      <c r="AJ6" s="335"/>
      <c r="AK6" s="335"/>
      <c r="AL6" s="335"/>
      <c r="AM6" s="335"/>
      <c r="AN6" s="335"/>
      <c r="AO6" s="335"/>
      <c r="AP6" s="335"/>
      <c r="AQ6" s="335"/>
      <c r="AR6" s="335"/>
      <c r="AS6" s="64"/>
      <c r="AT6" s="64"/>
      <c r="AU6" s="64"/>
    </row>
    <row r="7" spans="1:47" ht="18.75">
      <c r="A7" s="404" t="s">
        <v>17</v>
      </c>
      <c r="B7" s="753" t="s">
        <v>18</v>
      </c>
      <c r="C7" s="754"/>
      <c r="D7" s="754"/>
      <c r="E7" s="754"/>
      <c r="F7" s="754"/>
      <c r="G7" s="754"/>
      <c r="H7" s="754"/>
      <c r="I7" s="754"/>
      <c r="J7" s="325"/>
      <c r="K7" s="325"/>
      <c r="L7" s="326"/>
      <c r="M7" s="386">
        <f t="shared" si="1"/>
        <v>0</v>
      </c>
      <c r="N7" s="335"/>
      <c r="O7" s="335"/>
      <c r="P7" s="335"/>
      <c r="Q7" s="335"/>
      <c r="R7" s="335"/>
      <c r="S7" s="335"/>
      <c r="T7" s="335"/>
      <c r="U7" s="335"/>
      <c r="V7" s="335"/>
      <c r="W7" s="335"/>
      <c r="X7" s="335"/>
      <c r="Y7" s="359" t="s">
        <v>749</v>
      </c>
      <c r="Z7" s="394">
        <f>DATA!P29</f>
        <v>0</v>
      </c>
      <c r="AA7" s="394">
        <f t="shared" si="0"/>
        <v>0</v>
      </c>
      <c r="AB7" s="394">
        <f t="shared" si="0"/>
        <v>0</v>
      </c>
      <c r="AC7" s="359" t="str">
        <f>IF(P5="NEW SCHEME",AA7,"")</f>
        <v/>
      </c>
      <c r="AD7" s="359" t="str">
        <f>IF(P5="OLD SCHEME",Z7,"")</f>
        <v/>
      </c>
      <c r="AE7" s="359" t="str">
        <f t="shared" si="2"/>
        <v/>
      </c>
      <c r="AF7" s="335"/>
      <c r="AG7" s="335"/>
      <c r="AH7" s="335"/>
      <c r="AI7" s="335"/>
      <c r="AJ7" s="335"/>
      <c r="AK7" s="335"/>
      <c r="AL7" s="335"/>
      <c r="AM7" s="335"/>
      <c r="AN7" s="335"/>
      <c r="AO7" s="335"/>
      <c r="AP7" s="335"/>
      <c r="AQ7" s="335"/>
      <c r="AR7" s="335"/>
      <c r="AS7" s="64"/>
      <c r="AT7" s="64"/>
      <c r="AU7" s="64"/>
    </row>
    <row r="8" spans="1:47" ht="18.75">
      <c r="A8" s="404" t="s">
        <v>19</v>
      </c>
      <c r="B8" s="753" t="s">
        <v>249</v>
      </c>
      <c r="C8" s="754"/>
      <c r="D8" s="754"/>
      <c r="E8" s="754"/>
      <c r="F8" s="754"/>
      <c r="G8" s="754"/>
      <c r="H8" s="754"/>
      <c r="I8" s="754"/>
      <c r="J8" s="754"/>
      <c r="K8" s="754"/>
      <c r="L8" s="326"/>
      <c r="M8" s="386">
        <f t="shared" si="1"/>
        <v>0</v>
      </c>
      <c r="N8" s="335"/>
      <c r="O8" s="335"/>
      <c r="P8" s="335"/>
      <c r="Q8" s="335"/>
      <c r="R8" s="335"/>
      <c r="S8" s="335"/>
      <c r="T8" s="335"/>
      <c r="U8" s="335"/>
      <c r="V8" s="335"/>
      <c r="W8" s="335"/>
      <c r="X8" s="335"/>
      <c r="Y8" s="359" t="s">
        <v>750</v>
      </c>
      <c r="Z8" s="394">
        <f>DATA!P30</f>
        <v>0</v>
      </c>
      <c r="AA8" s="394">
        <f t="shared" si="0"/>
        <v>0</v>
      </c>
      <c r="AB8" s="394">
        <f t="shared" si="0"/>
        <v>0</v>
      </c>
      <c r="AC8" s="359" t="str">
        <f>IF(P5="NEW SCHEME",AA8,"")</f>
        <v/>
      </c>
      <c r="AD8" s="359" t="str">
        <f>IF(P5="OLD SCHEME",Z8,"")</f>
        <v/>
      </c>
      <c r="AE8" s="359" t="str">
        <f t="shared" si="2"/>
        <v/>
      </c>
      <c r="AF8" s="335"/>
      <c r="AG8" s="335"/>
      <c r="AH8" s="335"/>
      <c r="AI8" s="335"/>
      <c r="AJ8" s="335"/>
      <c r="AK8" s="335"/>
      <c r="AL8" s="335"/>
      <c r="AM8" s="335"/>
      <c r="AN8" s="335"/>
      <c r="AO8" s="335"/>
      <c r="AP8" s="335"/>
      <c r="AQ8" s="335"/>
      <c r="AR8" s="335"/>
      <c r="AS8" s="64"/>
      <c r="AT8" s="64"/>
      <c r="AU8" s="64"/>
    </row>
    <row r="9" spans="1:47" ht="18.75">
      <c r="A9" s="405" t="s">
        <v>71</v>
      </c>
      <c r="B9" s="329" t="s">
        <v>467</v>
      </c>
      <c r="C9" s="330"/>
      <c r="D9" s="330"/>
      <c r="E9" s="330"/>
      <c r="F9" s="330"/>
      <c r="G9" s="330"/>
      <c r="H9" s="330"/>
      <c r="I9" s="330"/>
      <c r="J9" s="330"/>
      <c r="K9" s="330"/>
      <c r="L9" s="72"/>
      <c r="M9" s="386">
        <f t="shared" si="1"/>
        <v>0</v>
      </c>
      <c r="N9" s="335"/>
      <c r="O9" s="335"/>
      <c r="P9" s="335"/>
      <c r="Q9" s="335"/>
      <c r="R9" s="335"/>
      <c r="S9" s="335"/>
      <c r="T9" s="335"/>
      <c r="U9" s="335"/>
      <c r="V9" s="335"/>
      <c r="W9" s="335"/>
      <c r="X9" s="335"/>
      <c r="Y9" s="395" t="s">
        <v>3</v>
      </c>
      <c r="Z9" s="396">
        <f>SUM(Z5:Z8)</f>
        <v>0</v>
      </c>
      <c r="AA9" s="396">
        <f t="shared" si="0"/>
        <v>0</v>
      </c>
      <c r="AB9" s="394">
        <f t="shared" si="0"/>
        <v>0</v>
      </c>
      <c r="AC9" s="359" t="str">
        <f>IF($P$5="NEW SCHEME",AA9,"")</f>
        <v/>
      </c>
      <c r="AD9" s="359" t="str">
        <f>IF(P5="OLD SCHEME",Z9,"")</f>
        <v/>
      </c>
      <c r="AE9" s="359" t="str">
        <f t="shared" si="2"/>
        <v/>
      </c>
      <c r="AF9" s="335"/>
      <c r="AG9" s="335"/>
      <c r="AH9" s="335"/>
      <c r="AI9" s="335"/>
      <c r="AJ9" s="335"/>
      <c r="AK9" s="335"/>
      <c r="AL9" s="335"/>
      <c r="AM9" s="335"/>
      <c r="AN9" s="335"/>
      <c r="AO9" s="335"/>
      <c r="AP9" s="335"/>
      <c r="AQ9" s="335"/>
      <c r="AR9" s="335"/>
      <c r="AS9" s="64"/>
      <c r="AT9" s="64"/>
      <c r="AU9" s="64"/>
    </row>
    <row r="10" spans="1:47" ht="18.75">
      <c r="A10" s="406" t="s">
        <v>14</v>
      </c>
      <c r="B10" s="805" t="s">
        <v>489</v>
      </c>
      <c r="C10" s="806"/>
      <c r="D10" s="806"/>
      <c r="E10" s="806"/>
      <c r="F10" s="806"/>
      <c r="G10" s="806"/>
      <c r="H10" s="806"/>
      <c r="I10" s="806"/>
      <c r="J10" s="806"/>
      <c r="K10" s="806"/>
      <c r="L10" s="807"/>
      <c r="M10" s="386">
        <f t="shared" si="1"/>
        <v>0</v>
      </c>
      <c r="N10" s="335"/>
      <c r="O10" s="335"/>
      <c r="P10" s="335"/>
      <c r="Q10" s="335"/>
      <c r="R10" s="335"/>
      <c r="S10" s="335"/>
      <c r="T10" s="335"/>
      <c r="U10" s="335"/>
      <c r="V10" s="335"/>
      <c r="W10" s="335"/>
      <c r="X10" s="335"/>
      <c r="Y10" s="359" t="s">
        <v>2</v>
      </c>
      <c r="Z10" s="394">
        <f>DATA!P33</f>
        <v>0</v>
      </c>
      <c r="AA10" s="359"/>
      <c r="AB10" s="359">
        <f>IF(AA45&lt;Z45,"",Z10)</f>
        <v>0</v>
      </c>
      <c r="AC10" s="359" t="str">
        <f t="shared" ref="AC10:AC45" si="3">IF($P$5="NEW SCHEME",AA10,"")</f>
        <v/>
      </c>
      <c r="AD10" s="359" t="str">
        <f>IF(P5="OLD SCHEME",Z10,"")</f>
        <v/>
      </c>
      <c r="AE10" s="359" t="str">
        <f t="shared" si="2"/>
        <v/>
      </c>
      <c r="AF10" s="335"/>
      <c r="AG10" s="335"/>
      <c r="AH10" s="335"/>
      <c r="AI10" s="335"/>
      <c r="AJ10" s="335"/>
      <c r="AK10" s="335"/>
      <c r="AL10" s="335"/>
      <c r="AM10" s="335"/>
      <c r="AN10" s="335"/>
      <c r="AO10" s="335"/>
      <c r="AP10" s="335"/>
      <c r="AQ10" s="335"/>
      <c r="AR10" s="335"/>
      <c r="AS10" s="64"/>
      <c r="AT10" s="64"/>
      <c r="AU10" s="64"/>
    </row>
    <row r="11" spans="1:47" s="43" customFormat="1" ht="18.75">
      <c r="A11" s="407" t="s">
        <v>21</v>
      </c>
      <c r="B11" s="717" t="str">
        <f>IF(DATA!C34="","Allowances exempted",DATA!C34)</f>
        <v>Allowances exempted</v>
      </c>
      <c r="C11" s="718"/>
      <c r="D11" s="718"/>
      <c r="E11" s="718"/>
      <c r="F11" s="718"/>
      <c r="G11" s="718"/>
      <c r="H11" s="718"/>
      <c r="I11" s="718"/>
      <c r="J11" s="718"/>
      <c r="K11" s="718"/>
      <c r="L11" s="719"/>
      <c r="M11" s="386">
        <f t="shared" si="1"/>
        <v>0</v>
      </c>
      <c r="N11" s="335"/>
      <c r="O11" s="335"/>
      <c r="P11" s="335"/>
      <c r="Q11" s="335"/>
      <c r="R11" s="335"/>
      <c r="S11" s="335"/>
      <c r="T11" s="335"/>
      <c r="U11" s="335"/>
      <c r="V11" s="335"/>
      <c r="W11" s="335"/>
      <c r="X11" s="335"/>
      <c r="Y11" s="359" t="s">
        <v>751</v>
      </c>
      <c r="Z11" s="394">
        <f>DATA!P34</f>
        <v>0</v>
      </c>
      <c r="AA11" s="359"/>
      <c r="AB11" s="359">
        <f>IF(AA45&lt;Z45,"",Z11)</f>
        <v>0</v>
      </c>
      <c r="AC11" s="359" t="str">
        <f t="shared" si="3"/>
        <v/>
      </c>
      <c r="AD11" s="359" t="str">
        <f>IF(P5="OLD SCHEME",Z11,"")</f>
        <v/>
      </c>
      <c r="AE11" s="359" t="str">
        <f t="shared" si="2"/>
        <v/>
      </c>
      <c r="AF11" s="335"/>
      <c r="AG11" s="335"/>
      <c r="AH11" s="335"/>
      <c r="AI11" s="335"/>
      <c r="AJ11" s="335"/>
      <c r="AK11" s="335"/>
      <c r="AL11" s="335"/>
      <c r="AM11" s="335"/>
      <c r="AN11" s="335"/>
      <c r="AO11" s="335"/>
      <c r="AP11" s="335"/>
      <c r="AQ11" s="335"/>
      <c r="AR11" s="335"/>
      <c r="AS11" s="64"/>
      <c r="AT11" s="64"/>
      <c r="AU11" s="64"/>
    </row>
    <row r="12" spans="1:47" ht="18.75">
      <c r="A12" s="407" t="s">
        <v>23</v>
      </c>
      <c r="B12" s="753" t="s">
        <v>468</v>
      </c>
      <c r="C12" s="754"/>
      <c r="D12" s="754"/>
      <c r="E12" s="754"/>
      <c r="F12" s="754"/>
      <c r="G12" s="754"/>
      <c r="H12" s="754"/>
      <c r="I12" s="754"/>
      <c r="J12" s="754"/>
      <c r="K12" s="754"/>
      <c r="L12" s="326"/>
      <c r="M12" s="386">
        <f t="shared" si="1"/>
        <v>0</v>
      </c>
      <c r="N12" s="335"/>
      <c r="O12" s="335"/>
      <c r="P12" s="335"/>
      <c r="Q12" s="335"/>
      <c r="R12" s="335"/>
      <c r="S12" s="335"/>
      <c r="T12" s="335"/>
      <c r="U12" s="335"/>
      <c r="V12" s="335"/>
      <c r="W12" s="335"/>
      <c r="X12" s="335"/>
      <c r="Y12" s="359" t="s">
        <v>468</v>
      </c>
      <c r="Z12" s="394">
        <f>DATA!P35</f>
        <v>0</v>
      </c>
      <c r="AA12" s="359"/>
      <c r="AB12" s="359">
        <f>IF(AA45&lt;Z45,"",Z12)</f>
        <v>0</v>
      </c>
      <c r="AC12" s="359" t="str">
        <f t="shared" si="3"/>
        <v/>
      </c>
      <c r="AD12" s="359" t="str">
        <f>IF(P5="OLD SCHEME",Z12,"")</f>
        <v/>
      </c>
      <c r="AE12" s="359" t="str">
        <f t="shared" si="2"/>
        <v/>
      </c>
      <c r="AF12" s="335"/>
      <c r="AG12" s="335"/>
      <c r="AH12" s="335"/>
      <c r="AI12" s="335"/>
      <c r="AJ12" s="335"/>
      <c r="AK12" s="335"/>
      <c r="AL12" s="335"/>
      <c r="AM12" s="335"/>
      <c r="AN12" s="335"/>
      <c r="AO12" s="335"/>
      <c r="AP12" s="335"/>
      <c r="AQ12" s="335"/>
      <c r="AR12" s="335"/>
      <c r="AS12" s="64"/>
      <c r="AT12" s="64"/>
      <c r="AU12" s="64"/>
    </row>
    <row r="13" spans="1:47" ht="18.75">
      <c r="A13" s="407" t="s">
        <v>25</v>
      </c>
      <c r="B13" s="753" t="s">
        <v>712</v>
      </c>
      <c r="C13" s="754"/>
      <c r="D13" s="754"/>
      <c r="E13" s="754"/>
      <c r="F13" s="754"/>
      <c r="G13" s="754"/>
      <c r="H13" s="754"/>
      <c r="I13" s="754"/>
      <c r="J13" s="754"/>
      <c r="K13" s="754"/>
      <c r="L13" s="326"/>
      <c r="M13" s="386">
        <f t="shared" si="1"/>
        <v>0</v>
      </c>
      <c r="N13" s="335"/>
      <c r="O13" s="335"/>
      <c r="P13" s="335"/>
      <c r="Q13" s="335"/>
      <c r="R13" s="335"/>
      <c r="S13" s="335"/>
      <c r="T13" s="335"/>
      <c r="U13" s="335"/>
      <c r="V13" s="335"/>
      <c r="W13" s="335"/>
      <c r="X13" s="335"/>
      <c r="Y13" s="359" t="s">
        <v>712</v>
      </c>
      <c r="Z13" s="359">
        <f>DATA!W50</f>
        <v>0</v>
      </c>
      <c r="AA13" s="359"/>
      <c r="AB13" s="359">
        <f>IF(AA45&lt;Z45,"",Z13)</f>
        <v>0</v>
      </c>
      <c r="AC13" s="359" t="str">
        <f t="shared" si="3"/>
        <v/>
      </c>
      <c r="AD13" s="359" t="str">
        <f>IF(P5="OLD SCHEME",Z13,"")</f>
        <v/>
      </c>
      <c r="AE13" s="359" t="str">
        <f t="shared" si="2"/>
        <v/>
      </c>
      <c r="AF13" s="335"/>
      <c r="AG13" s="335"/>
      <c r="AH13" s="335"/>
      <c r="AI13" s="335"/>
      <c r="AJ13" s="335"/>
      <c r="AK13" s="335"/>
      <c r="AL13" s="335"/>
      <c r="AM13" s="335"/>
      <c r="AN13" s="335"/>
      <c r="AO13" s="335"/>
      <c r="AP13" s="335"/>
      <c r="AQ13" s="335"/>
      <c r="AR13" s="335"/>
      <c r="AS13" s="64"/>
      <c r="AT13" s="64"/>
      <c r="AU13" s="64"/>
    </row>
    <row r="14" spans="1:47" ht="18.75">
      <c r="A14" s="408" t="s">
        <v>26</v>
      </c>
      <c r="B14" s="762" t="s">
        <v>53</v>
      </c>
      <c r="C14" s="763"/>
      <c r="D14" s="763"/>
      <c r="E14" s="763"/>
      <c r="F14" s="763"/>
      <c r="G14" s="763"/>
      <c r="H14" s="763"/>
      <c r="I14" s="763"/>
      <c r="J14" s="763"/>
      <c r="K14" s="763"/>
      <c r="L14" s="72"/>
      <c r="M14" s="386">
        <f t="shared" si="1"/>
        <v>0</v>
      </c>
      <c r="N14" s="335"/>
      <c r="O14" s="335"/>
      <c r="P14" s="335"/>
      <c r="Q14" s="335"/>
      <c r="R14" s="335"/>
      <c r="S14" s="335"/>
      <c r="T14" s="335"/>
      <c r="U14" s="335"/>
      <c r="V14" s="335"/>
      <c r="W14" s="335"/>
      <c r="X14" s="335"/>
      <c r="Y14" s="395" t="s">
        <v>752</v>
      </c>
      <c r="Z14" s="394">
        <f>Z9-Z10-Z11-Z12-Z13</f>
        <v>0</v>
      </c>
      <c r="AA14" s="394">
        <f>AA9</f>
        <v>0</v>
      </c>
      <c r="AB14" s="359">
        <f>IF(AA45&lt;Z45,AA14,Z14)</f>
        <v>0</v>
      </c>
      <c r="AC14" s="359" t="str">
        <f t="shared" si="3"/>
        <v/>
      </c>
      <c r="AD14" s="359" t="str">
        <f>IF(P5="OLD SCHEME",Z14,"")</f>
        <v/>
      </c>
      <c r="AE14" s="359" t="str">
        <f t="shared" si="2"/>
        <v/>
      </c>
      <c r="AF14" s="335"/>
      <c r="AG14" s="335"/>
      <c r="AH14" s="335"/>
      <c r="AI14" s="335"/>
      <c r="AJ14" s="335"/>
      <c r="AK14" s="335"/>
      <c r="AL14" s="335"/>
      <c r="AM14" s="335"/>
      <c r="AN14" s="335"/>
      <c r="AO14" s="335"/>
      <c r="AP14" s="335"/>
      <c r="AQ14" s="335"/>
      <c r="AR14" s="335"/>
      <c r="AS14" s="64"/>
      <c r="AT14" s="64"/>
      <c r="AU14" s="64"/>
    </row>
    <row r="15" spans="1:47" ht="18.75">
      <c r="A15" s="409" t="s">
        <v>360</v>
      </c>
      <c r="B15" s="764" t="s">
        <v>713</v>
      </c>
      <c r="C15" s="765"/>
      <c r="D15" s="765"/>
      <c r="E15" s="765"/>
      <c r="F15" s="765"/>
      <c r="G15" s="765"/>
      <c r="H15" s="765"/>
      <c r="I15" s="765"/>
      <c r="J15" s="765"/>
      <c r="K15" s="765"/>
      <c r="L15" s="331"/>
      <c r="M15" s="386">
        <f t="shared" si="1"/>
        <v>0</v>
      </c>
      <c r="N15" s="335"/>
      <c r="O15" s="335"/>
      <c r="P15" s="335"/>
      <c r="Q15" s="335"/>
      <c r="R15" s="335"/>
      <c r="S15" s="335"/>
      <c r="T15" s="335"/>
      <c r="U15" s="335"/>
      <c r="V15" s="335"/>
      <c r="W15" s="335"/>
      <c r="X15" s="335"/>
      <c r="Y15" s="359" t="s">
        <v>753</v>
      </c>
      <c r="Z15" s="394">
        <f>DATA!P36</f>
        <v>0</v>
      </c>
      <c r="AA15" s="359"/>
      <c r="AB15" s="359">
        <f>IF(AA45&lt;Z45,"",Z15)</f>
        <v>0</v>
      </c>
      <c r="AC15" s="359" t="str">
        <f t="shared" si="3"/>
        <v/>
      </c>
      <c r="AD15" s="359" t="str">
        <f>IF(P5="OLD SCHEME",Z15,"")</f>
        <v/>
      </c>
      <c r="AE15" s="359" t="str">
        <f t="shared" si="2"/>
        <v/>
      </c>
      <c r="AF15" s="335"/>
      <c r="AG15" s="335"/>
      <c r="AH15" s="335"/>
      <c r="AI15" s="335"/>
      <c r="AJ15" s="335"/>
      <c r="AK15" s="335"/>
      <c r="AL15" s="335"/>
      <c r="AM15" s="335"/>
      <c r="AN15" s="335"/>
      <c r="AO15" s="335"/>
      <c r="AP15" s="335"/>
      <c r="AQ15" s="335"/>
      <c r="AR15" s="335"/>
      <c r="AS15" s="64"/>
      <c r="AT15" s="64"/>
      <c r="AU15" s="64"/>
    </row>
    <row r="16" spans="1:47" s="43" customFormat="1" ht="18.75">
      <c r="A16" s="410"/>
      <c r="B16" s="753" t="str">
        <f>IF(DATA!F31="","Add Any other Income",DATA!F31)</f>
        <v>Add Any other Income</v>
      </c>
      <c r="C16" s="754"/>
      <c r="D16" s="754"/>
      <c r="E16" s="754"/>
      <c r="F16" s="754"/>
      <c r="G16" s="754"/>
      <c r="H16" s="754"/>
      <c r="I16" s="754"/>
      <c r="J16" s="754"/>
      <c r="K16" s="754"/>
      <c r="L16" s="755"/>
      <c r="M16" s="386">
        <f t="shared" si="1"/>
        <v>0</v>
      </c>
      <c r="N16" s="335"/>
      <c r="O16" s="335"/>
      <c r="P16" s="335"/>
      <c r="Q16" s="335"/>
      <c r="R16" s="335"/>
      <c r="S16" s="335"/>
      <c r="T16" s="335"/>
      <c r="U16" s="335"/>
      <c r="V16" s="335"/>
      <c r="W16" s="335"/>
      <c r="X16" s="335"/>
      <c r="Y16" s="359" t="s">
        <v>754</v>
      </c>
      <c r="Z16" s="394">
        <f>DATA!P31</f>
        <v>0</v>
      </c>
      <c r="AA16" s="394">
        <f>Z16</f>
        <v>0</v>
      </c>
      <c r="AB16" s="394">
        <f>Z16</f>
        <v>0</v>
      </c>
      <c r="AC16" s="359" t="str">
        <f t="shared" si="3"/>
        <v/>
      </c>
      <c r="AD16" s="359" t="str">
        <f>IF(P5="OLD SCHEME",Z16,"")</f>
        <v/>
      </c>
      <c r="AE16" s="359" t="str">
        <f t="shared" si="2"/>
        <v/>
      </c>
      <c r="AF16" s="335"/>
      <c r="AG16" s="335"/>
      <c r="AH16" s="335"/>
      <c r="AI16" s="335"/>
      <c r="AJ16" s="335"/>
      <c r="AK16" s="335"/>
      <c r="AL16" s="335"/>
      <c r="AM16" s="335"/>
      <c r="AN16" s="335"/>
      <c r="AO16" s="335"/>
      <c r="AP16" s="335"/>
      <c r="AQ16" s="335"/>
      <c r="AR16" s="335"/>
      <c r="AS16" s="64"/>
      <c r="AT16" s="64"/>
      <c r="AU16" s="64"/>
    </row>
    <row r="17" spans="1:47" ht="18.75">
      <c r="A17" s="408" t="s">
        <v>27</v>
      </c>
      <c r="B17" s="762" t="s">
        <v>214</v>
      </c>
      <c r="C17" s="763"/>
      <c r="D17" s="763"/>
      <c r="E17" s="763"/>
      <c r="F17" s="763"/>
      <c r="G17" s="763"/>
      <c r="H17" s="763"/>
      <c r="I17" s="763"/>
      <c r="J17" s="763"/>
      <c r="K17" s="763"/>
      <c r="L17" s="77"/>
      <c r="M17" s="386">
        <f t="shared" si="1"/>
        <v>0</v>
      </c>
      <c r="N17" s="335"/>
      <c r="O17" s="335"/>
      <c r="P17" s="335"/>
      <c r="Q17" s="335"/>
      <c r="R17" s="335"/>
      <c r="S17" s="335"/>
      <c r="T17" s="335"/>
      <c r="U17" s="335"/>
      <c r="V17" s="335"/>
      <c r="W17" s="335"/>
      <c r="X17" s="335"/>
      <c r="Y17" s="395" t="s">
        <v>302</v>
      </c>
      <c r="Z17" s="394">
        <f>Z14-Z15+Z16</f>
        <v>0</v>
      </c>
      <c r="AA17" s="394">
        <f>AA9+AA16</f>
        <v>0</v>
      </c>
      <c r="AB17" s="359">
        <f>IF($AA$45&lt;$Z$45,AA17,Z17)</f>
        <v>0</v>
      </c>
      <c r="AC17" s="359" t="str">
        <f t="shared" si="3"/>
        <v/>
      </c>
      <c r="AD17" s="359" t="str">
        <f>IF(P5="OLD SCHEME",Z17,"")</f>
        <v/>
      </c>
      <c r="AE17" s="359" t="str">
        <f t="shared" si="2"/>
        <v/>
      </c>
      <c r="AF17" s="335"/>
      <c r="AG17" s="335"/>
      <c r="AH17" s="335"/>
      <c r="AI17" s="335"/>
      <c r="AJ17" s="335"/>
      <c r="AK17" s="335"/>
      <c r="AL17" s="335"/>
      <c r="AM17" s="335"/>
      <c r="AN17" s="335"/>
      <c r="AO17" s="335"/>
      <c r="AP17" s="335"/>
      <c r="AQ17" s="335"/>
      <c r="AR17" s="335"/>
      <c r="AS17" s="64"/>
      <c r="AT17" s="64"/>
      <c r="AU17" s="64"/>
    </row>
    <row r="18" spans="1:47" ht="18.75">
      <c r="A18" s="409" t="s">
        <v>28</v>
      </c>
      <c r="B18" s="764" t="s">
        <v>69</v>
      </c>
      <c r="C18" s="765"/>
      <c r="D18" s="765"/>
      <c r="E18" s="765"/>
      <c r="F18" s="765"/>
      <c r="G18" s="765"/>
      <c r="H18" s="765"/>
      <c r="I18" s="765"/>
      <c r="J18" s="765"/>
      <c r="K18" s="765"/>
      <c r="L18" s="331"/>
      <c r="M18" s="386"/>
      <c r="N18" s="335"/>
      <c r="O18" s="335"/>
      <c r="P18" s="335"/>
      <c r="Q18" s="335"/>
      <c r="R18" s="335"/>
      <c r="S18" s="335"/>
      <c r="T18" s="335"/>
      <c r="U18" s="335"/>
      <c r="V18" s="335"/>
      <c r="W18" s="335"/>
      <c r="X18" s="335"/>
      <c r="Y18" s="359" t="s">
        <v>755</v>
      </c>
      <c r="Z18" s="359"/>
      <c r="AA18" s="359"/>
      <c r="AB18" s="359"/>
      <c r="AC18" s="359" t="str">
        <f t="shared" si="3"/>
        <v/>
      </c>
      <c r="AD18" s="359" t="str">
        <f>IF(P5="OLD SCHEME",Z18,"")</f>
        <v/>
      </c>
      <c r="AE18" s="359" t="str">
        <f t="shared" si="2"/>
        <v/>
      </c>
      <c r="AF18" s="335"/>
      <c r="AG18" s="335"/>
      <c r="AH18" s="335"/>
      <c r="AI18" s="335"/>
      <c r="AJ18" s="335"/>
      <c r="AK18" s="335"/>
      <c r="AL18" s="335"/>
      <c r="AM18" s="335"/>
      <c r="AN18" s="335"/>
      <c r="AO18" s="335"/>
      <c r="AP18" s="335"/>
      <c r="AQ18" s="335"/>
      <c r="AR18" s="335"/>
      <c r="AS18" s="64"/>
      <c r="AT18" s="64"/>
      <c r="AU18" s="64"/>
    </row>
    <row r="19" spans="1:47" ht="18.75">
      <c r="A19" s="404" t="s">
        <v>24</v>
      </c>
      <c r="B19" s="753" t="s">
        <v>219</v>
      </c>
      <c r="C19" s="754"/>
      <c r="D19" s="754"/>
      <c r="E19" s="754"/>
      <c r="F19" s="754"/>
      <c r="G19" s="754"/>
      <c r="H19" s="754"/>
      <c r="I19" s="754"/>
      <c r="J19" s="754"/>
      <c r="K19" s="754"/>
      <c r="L19" s="63"/>
      <c r="M19" s="386">
        <f t="shared" si="1"/>
        <v>0</v>
      </c>
      <c r="N19" s="335"/>
      <c r="O19" s="335"/>
      <c r="P19" s="335"/>
      <c r="Q19" s="335"/>
      <c r="R19" s="335"/>
      <c r="S19" s="335"/>
      <c r="T19" s="335"/>
      <c r="U19" s="335"/>
      <c r="V19" s="335"/>
      <c r="W19" s="335"/>
      <c r="X19" s="335"/>
      <c r="Y19" s="359" t="s">
        <v>4</v>
      </c>
      <c r="Z19" s="394">
        <f>DATA!J22+DATA!J23+DATA!J24+DATA!J25</f>
        <v>0</v>
      </c>
      <c r="AA19" s="359"/>
      <c r="AB19" s="359">
        <f>IF(AA45&lt;Z45,"",Z19)</f>
        <v>0</v>
      </c>
      <c r="AC19" s="359" t="str">
        <f t="shared" si="3"/>
        <v/>
      </c>
      <c r="AD19" s="359" t="str">
        <f>IF(P5="OLD SCHEME",Z19,"")</f>
        <v/>
      </c>
      <c r="AE19" s="359" t="str">
        <f t="shared" si="2"/>
        <v/>
      </c>
      <c r="AF19" s="335"/>
      <c r="AG19" s="335"/>
      <c r="AH19" s="335"/>
      <c r="AI19" s="335"/>
      <c r="AJ19" s="335"/>
      <c r="AK19" s="335"/>
      <c r="AL19" s="335"/>
      <c r="AM19" s="335"/>
      <c r="AN19" s="335"/>
      <c r="AO19" s="335"/>
      <c r="AP19" s="335"/>
      <c r="AQ19" s="335"/>
      <c r="AR19" s="335"/>
      <c r="AS19" s="64"/>
      <c r="AT19" s="64"/>
      <c r="AU19" s="64"/>
    </row>
    <row r="20" spans="1:47" ht="18.75">
      <c r="A20" s="404" t="s">
        <v>16</v>
      </c>
      <c r="B20" s="801" t="s">
        <v>5</v>
      </c>
      <c r="C20" s="802"/>
      <c r="D20" s="802"/>
      <c r="E20" s="802"/>
      <c r="F20" s="802"/>
      <c r="G20" s="802"/>
      <c r="H20" s="802"/>
      <c r="I20" s="802"/>
      <c r="J20" s="802"/>
      <c r="K20" s="802"/>
      <c r="L20" s="63"/>
      <c r="M20" s="386">
        <f t="shared" si="1"/>
        <v>0</v>
      </c>
      <c r="N20" s="335"/>
      <c r="O20" s="335"/>
      <c r="P20" s="335"/>
      <c r="Q20" s="335"/>
      <c r="R20" s="335"/>
      <c r="S20" s="335"/>
      <c r="T20" s="335"/>
      <c r="U20" s="335"/>
      <c r="V20" s="335"/>
      <c r="W20" s="335"/>
      <c r="X20" s="335"/>
      <c r="Y20" s="359" t="s">
        <v>5</v>
      </c>
      <c r="Z20" s="394">
        <f>DATA!K22</f>
        <v>0</v>
      </c>
      <c r="AA20" s="359"/>
      <c r="AB20" s="359">
        <f t="shared" ref="AB20:AB31" si="4">IF($AA$45&lt;$Z$45,"",Z20)</f>
        <v>0</v>
      </c>
      <c r="AC20" s="359" t="str">
        <f t="shared" si="3"/>
        <v/>
      </c>
      <c r="AD20" s="359" t="str">
        <f>IF(P5="OLD SCHEME",Z20,"")</f>
        <v/>
      </c>
      <c r="AE20" s="359" t="str">
        <f t="shared" si="2"/>
        <v/>
      </c>
      <c r="AF20" s="335"/>
      <c r="AG20" s="335"/>
      <c r="AH20" s="335"/>
      <c r="AI20" s="335"/>
      <c r="AJ20" s="335"/>
      <c r="AK20" s="335"/>
      <c r="AL20" s="335"/>
      <c r="AM20" s="335"/>
      <c r="AN20" s="335"/>
      <c r="AO20" s="335"/>
      <c r="AP20" s="335"/>
      <c r="AQ20" s="335"/>
      <c r="AR20" s="335"/>
      <c r="AS20" s="64"/>
      <c r="AT20" s="64"/>
      <c r="AU20" s="64"/>
    </row>
    <row r="21" spans="1:47" ht="18.75">
      <c r="A21" s="404" t="s">
        <v>46</v>
      </c>
      <c r="B21" s="756" t="s">
        <v>6</v>
      </c>
      <c r="C21" s="757"/>
      <c r="D21" s="757"/>
      <c r="E21" s="757"/>
      <c r="F21" s="757"/>
      <c r="G21" s="757"/>
      <c r="H21" s="757"/>
      <c r="I21" s="757"/>
      <c r="J21" s="757"/>
      <c r="K21" s="757"/>
      <c r="L21" s="63"/>
      <c r="M21" s="386">
        <f t="shared" si="1"/>
        <v>0</v>
      </c>
      <c r="N21" s="335"/>
      <c r="O21" s="335"/>
      <c r="P21" s="335"/>
      <c r="Q21" s="335"/>
      <c r="R21" s="335"/>
      <c r="S21" s="335"/>
      <c r="T21" s="335"/>
      <c r="U21" s="335"/>
      <c r="V21" s="335"/>
      <c r="W21" s="335"/>
      <c r="X21" s="335"/>
      <c r="Y21" s="359" t="s">
        <v>6</v>
      </c>
      <c r="Z21" s="394">
        <f>DATA!L22</f>
        <v>0</v>
      </c>
      <c r="AA21" s="359"/>
      <c r="AB21" s="359">
        <f t="shared" si="4"/>
        <v>0</v>
      </c>
      <c r="AC21" s="359" t="str">
        <f t="shared" si="3"/>
        <v/>
      </c>
      <c r="AD21" s="359" t="str">
        <f>IF(P5="OLD SCHEME",Z21,"")</f>
        <v/>
      </c>
      <c r="AE21" s="359" t="str">
        <f t="shared" si="2"/>
        <v/>
      </c>
      <c r="AF21" s="335"/>
      <c r="AG21" s="335"/>
      <c r="AH21" s="335"/>
      <c r="AI21" s="335"/>
      <c r="AJ21" s="335"/>
      <c r="AK21" s="335"/>
      <c r="AL21" s="335"/>
      <c r="AM21" s="335"/>
      <c r="AN21" s="335"/>
      <c r="AO21" s="335"/>
      <c r="AP21" s="335"/>
      <c r="AQ21" s="335"/>
      <c r="AR21" s="335"/>
      <c r="AS21" s="64"/>
      <c r="AT21" s="64"/>
      <c r="AU21" s="64"/>
    </row>
    <row r="22" spans="1:47" ht="18.75">
      <c r="A22" s="404" t="s">
        <v>19</v>
      </c>
      <c r="B22" s="756" t="str">
        <f>IF(DATA!M9=0,"",DATA!M9)</f>
        <v>GPAIS</v>
      </c>
      <c r="C22" s="757"/>
      <c r="D22" s="757"/>
      <c r="E22" s="757"/>
      <c r="F22" s="757"/>
      <c r="G22" s="757"/>
      <c r="H22" s="757"/>
      <c r="I22" s="757"/>
      <c r="J22" s="757"/>
      <c r="K22" s="757"/>
      <c r="L22" s="63"/>
      <c r="M22" s="386">
        <f t="shared" si="1"/>
        <v>0</v>
      </c>
      <c r="N22" s="335"/>
      <c r="O22" s="335"/>
      <c r="P22" s="335"/>
      <c r="Q22" s="335"/>
      <c r="R22" s="335"/>
      <c r="S22" s="335"/>
      <c r="T22" s="335"/>
      <c r="U22" s="335"/>
      <c r="V22" s="335"/>
      <c r="W22" s="335"/>
      <c r="X22" s="335"/>
      <c r="Y22" s="359"/>
      <c r="Z22" s="394">
        <f>DATA!M22</f>
        <v>0</v>
      </c>
      <c r="AA22" s="359"/>
      <c r="AB22" s="359">
        <f t="shared" si="4"/>
        <v>0</v>
      </c>
      <c r="AC22" s="359" t="str">
        <f t="shared" si="3"/>
        <v/>
      </c>
      <c r="AD22" s="359" t="str">
        <f>IF(P5="OLD SCHEME",Z22,"")</f>
        <v/>
      </c>
      <c r="AE22" s="359" t="str">
        <f t="shared" si="2"/>
        <v/>
      </c>
      <c r="AF22" s="335"/>
      <c r="AG22" s="335"/>
      <c r="AH22" s="335"/>
      <c r="AI22" s="335"/>
      <c r="AJ22" s="335"/>
      <c r="AK22" s="335"/>
      <c r="AL22" s="335"/>
      <c r="AM22" s="335"/>
      <c r="AN22" s="335"/>
      <c r="AO22" s="335"/>
      <c r="AP22" s="335"/>
      <c r="AQ22" s="335"/>
      <c r="AR22" s="335"/>
      <c r="AS22" s="64"/>
      <c r="AT22" s="64"/>
      <c r="AU22" s="64"/>
    </row>
    <row r="23" spans="1:47" ht="18.75">
      <c r="A23" s="404" t="s">
        <v>20</v>
      </c>
      <c r="B23" s="756" t="str">
        <f>IF(DATA!N9=0,"",DATA!N9)</f>
        <v/>
      </c>
      <c r="C23" s="757"/>
      <c r="D23" s="757"/>
      <c r="E23" s="757"/>
      <c r="F23" s="757"/>
      <c r="G23" s="757"/>
      <c r="H23" s="757"/>
      <c r="I23" s="757"/>
      <c r="J23" s="757"/>
      <c r="K23" s="757"/>
      <c r="L23" s="63"/>
      <c r="M23" s="386">
        <f t="shared" si="1"/>
        <v>0</v>
      </c>
      <c r="N23" s="335"/>
      <c r="O23" s="335"/>
      <c r="P23" s="335"/>
      <c r="Q23" s="335"/>
      <c r="R23" s="335"/>
      <c r="S23" s="335"/>
      <c r="T23" s="335"/>
      <c r="U23" s="335"/>
      <c r="V23" s="335"/>
      <c r="W23" s="335"/>
      <c r="X23" s="335"/>
      <c r="Y23" s="359"/>
      <c r="Z23" s="394">
        <f>DATA!N22</f>
        <v>0</v>
      </c>
      <c r="AA23" s="359"/>
      <c r="AB23" s="359">
        <f t="shared" si="4"/>
        <v>0</v>
      </c>
      <c r="AC23" s="359" t="str">
        <f t="shared" si="3"/>
        <v/>
      </c>
      <c r="AD23" s="359" t="str">
        <f>IF(P5="OLD SCHEME",Z23,"")</f>
        <v/>
      </c>
      <c r="AE23" s="359" t="str">
        <f t="shared" si="2"/>
        <v/>
      </c>
      <c r="AF23" s="335"/>
      <c r="AG23" s="335"/>
      <c r="AH23" s="335"/>
      <c r="AI23" s="335"/>
      <c r="AJ23" s="335"/>
      <c r="AK23" s="335"/>
      <c r="AL23" s="335"/>
      <c r="AM23" s="335"/>
      <c r="AN23" s="335"/>
      <c r="AO23" s="335"/>
      <c r="AP23" s="335"/>
      <c r="AQ23" s="335"/>
      <c r="AR23" s="335"/>
      <c r="AS23" s="64"/>
      <c r="AT23" s="64"/>
      <c r="AU23" s="64"/>
    </row>
    <row r="24" spans="1:47" ht="18.75">
      <c r="A24" s="404" t="s">
        <v>29</v>
      </c>
      <c r="B24" s="717" t="s">
        <v>220</v>
      </c>
      <c r="C24" s="718"/>
      <c r="D24" s="718"/>
      <c r="E24" s="718"/>
      <c r="F24" s="718"/>
      <c r="G24" s="718"/>
      <c r="H24" s="718"/>
      <c r="I24" s="718"/>
      <c r="J24" s="718"/>
      <c r="K24" s="718"/>
      <c r="L24" s="63"/>
      <c r="M24" s="386">
        <f t="shared" si="1"/>
        <v>0</v>
      </c>
      <c r="N24" s="335"/>
      <c r="O24" s="335"/>
      <c r="P24" s="335"/>
      <c r="Q24" s="335"/>
      <c r="R24" s="335"/>
      <c r="S24" s="335"/>
      <c r="T24" s="335"/>
      <c r="U24" s="335"/>
      <c r="V24" s="335"/>
      <c r="W24" s="335"/>
      <c r="X24" s="335"/>
      <c r="Y24" s="359" t="s">
        <v>7</v>
      </c>
      <c r="Z24" s="359">
        <f>DATA!X40</f>
        <v>0</v>
      </c>
      <c r="AA24" s="359"/>
      <c r="AB24" s="359">
        <f t="shared" si="4"/>
        <v>0</v>
      </c>
      <c r="AC24" s="359" t="str">
        <f t="shared" si="3"/>
        <v/>
      </c>
      <c r="AD24" s="359" t="str">
        <f>IF(P5="OLD SCHEME",Z24,"")</f>
        <v/>
      </c>
      <c r="AE24" s="359" t="str">
        <f t="shared" si="2"/>
        <v/>
      </c>
      <c r="AF24" s="335"/>
      <c r="AG24" s="335"/>
      <c r="AH24" s="335"/>
      <c r="AI24" s="335"/>
      <c r="AJ24" s="335"/>
      <c r="AK24" s="335"/>
      <c r="AL24" s="335"/>
      <c r="AM24" s="335"/>
      <c r="AN24" s="335"/>
      <c r="AO24" s="335"/>
      <c r="AP24" s="335"/>
      <c r="AQ24" s="335"/>
      <c r="AR24" s="335"/>
      <c r="AS24" s="64"/>
      <c r="AT24" s="64"/>
      <c r="AU24" s="64"/>
    </row>
    <row r="25" spans="1:47" ht="18.75">
      <c r="A25" s="404" t="s">
        <v>71</v>
      </c>
      <c r="B25" s="756" t="s">
        <v>70</v>
      </c>
      <c r="C25" s="757"/>
      <c r="D25" s="757"/>
      <c r="E25" s="757"/>
      <c r="F25" s="757"/>
      <c r="G25" s="757"/>
      <c r="H25" s="757"/>
      <c r="I25" s="757"/>
      <c r="J25" s="757"/>
      <c r="K25" s="757"/>
      <c r="L25" s="63"/>
      <c r="M25" s="386">
        <f t="shared" si="1"/>
        <v>0</v>
      </c>
      <c r="N25" s="335"/>
      <c r="O25" s="335"/>
      <c r="P25" s="335"/>
      <c r="Q25" s="335"/>
      <c r="R25" s="335"/>
      <c r="S25" s="335"/>
      <c r="T25" s="335"/>
      <c r="U25" s="335"/>
      <c r="V25" s="335"/>
      <c r="W25" s="335"/>
      <c r="X25" s="335"/>
      <c r="Y25" s="359" t="s">
        <v>756</v>
      </c>
      <c r="Z25" s="394">
        <f>DATA!P38</f>
        <v>0</v>
      </c>
      <c r="AA25" s="359"/>
      <c r="AB25" s="359">
        <f t="shared" si="4"/>
        <v>0</v>
      </c>
      <c r="AC25" s="359" t="str">
        <f t="shared" si="3"/>
        <v/>
      </c>
      <c r="AD25" s="359" t="str">
        <f>IF(P5="OLD SCHEME",Z25,"")</f>
        <v/>
      </c>
      <c r="AE25" s="359" t="str">
        <f t="shared" si="2"/>
        <v/>
      </c>
      <c r="AF25" s="335"/>
      <c r="AG25" s="335"/>
      <c r="AH25" s="335"/>
      <c r="AI25" s="335"/>
      <c r="AJ25" s="335"/>
      <c r="AK25" s="335"/>
      <c r="AL25" s="335"/>
      <c r="AM25" s="335"/>
      <c r="AN25" s="335"/>
      <c r="AO25" s="335"/>
      <c r="AP25" s="335"/>
      <c r="AQ25" s="335"/>
      <c r="AR25" s="335"/>
      <c r="AS25" s="64"/>
      <c r="AT25" s="64"/>
      <c r="AU25" s="64"/>
    </row>
    <row r="26" spans="1:47" ht="18.75">
      <c r="A26" s="404" t="s">
        <v>31</v>
      </c>
      <c r="B26" s="756" t="s">
        <v>72</v>
      </c>
      <c r="C26" s="757"/>
      <c r="D26" s="757"/>
      <c r="E26" s="757"/>
      <c r="F26" s="757"/>
      <c r="G26" s="757"/>
      <c r="H26" s="757"/>
      <c r="I26" s="757"/>
      <c r="J26" s="757"/>
      <c r="K26" s="327"/>
      <c r="L26" s="63"/>
      <c r="M26" s="386">
        <f t="shared" si="1"/>
        <v>0</v>
      </c>
      <c r="N26" s="335"/>
      <c r="O26" s="335"/>
      <c r="P26" s="335"/>
      <c r="Q26" s="335"/>
      <c r="R26" s="335"/>
      <c r="S26" s="335"/>
      <c r="T26" s="335"/>
      <c r="U26" s="335"/>
      <c r="V26" s="335"/>
      <c r="W26" s="335"/>
      <c r="X26" s="335"/>
      <c r="Y26" s="359" t="s">
        <v>757</v>
      </c>
      <c r="Z26" s="394">
        <f>DATA!P39</f>
        <v>0</v>
      </c>
      <c r="AA26" s="359"/>
      <c r="AB26" s="359">
        <f t="shared" si="4"/>
        <v>0</v>
      </c>
      <c r="AC26" s="359" t="str">
        <f t="shared" si="3"/>
        <v/>
      </c>
      <c r="AD26" s="359" t="str">
        <f>IF(P5="OLD SCHEME",Z26,"")</f>
        <v/>
      </c>
      <c r="AE26" s="359" t="str">
        <f t="shared" si="2"/>
        <v/>
      </c>
      <c r="AF26" s="335"/>
      <c r="AG26" s="335"/>
      <c r="AH26" s="335"/>
      <c r="AI26" s="335"/>
      <c r="AJ26" s="335"/>
      <c r="AK26" s="335"/>
      <c r="AL26" s="335"/>
      <c r="AM26" s="335"/>
      <c r="AN26" s="335"/>
      <c r="AO26" s="335"/>
      <c r="AP26" s="335"/>
      <c r="AQ26" s="335"/>
      <c r="AR26" s="335"/>
      <c r="AS26" s="64"/>
      <c r="AT26" s="64"/>
      <c r="AU26" s="64"/>
    </row>
    <row r="27" spans="1:47" ht="18.75">
      <c r="A27" s="404" t="s">
        <v>32</v>
      </c>
      <c r="B27" s="756" t="str">
        <f>IF(DATA!P41="","",DATA!F41)</f>
        <v/>
      </c>
      <c r="C27" s="757"/>
      <c r="D27" s="757"/>
      <c r="E27" s="757"/>
      <c r="F27" s="757"/>
      <c r="G27" s="757"/>
      <c r="H27" s="757"/>
      <c r="I27" s="757"/>
      <c r="J27" s="757"/>
      <c r="K27" s="327"/>
      <c r="L27" s="63"/>
      <c r="M27" s="386">
        <f t="shared" si="1"/>
        <v>0</v>
      </c>
      <c r="N27" s="335"/>
      <c r="O27" s="335"/>
      <c r="P27" s="335"/>
      <c r="Q27" s="335"/>
      <c r="R27" s="335"/>
      <c r="S27" s="335"/>
      <c r="T27" s="335"/>
      <c r="U27" s="335"/>
      <c r="V27" s="335"/>
      <c r="W27" s="335"/>
      <c r="X27" s="335"/>
      <c r="Y27" s="359"/>
      <c r="Z27" s="394">
        <f>DATA!P41</f>
        <v>0</v>
      </c>
      <c r="AA27" s="359"/>
      <c r="AB27" s="359">
        <f t="shared" si="4"/>
        <v>0</v>
      </c>
      <c r="AC27" s="359" t="str">
        <f t="shared" si="3"/>
        <v/>
      </c>
      <c r="AD27" s="359" t="str">
        <f>IF(P5="OLD SCHEME",Z27,"")</f>
        <v/>
      </c>
      <c r="AE27" s="359" t="str">
        <f t="shared" si="2"/>
        <v/>
      </c>
      <c r="AF27" s="335"/>
      <c r="AG27" s="335"/>
      <c r="AH27" s="335"/>
      <c r="AI27" s="335"/>
      <c r="AJ27" s="335"/>
      <c r="AK27" s="335"/>
      <c r="AL27" s="335"/>
      <c r="AM27" s="335"/>
      <c r="AN27" s="335"/>
      <c r="AO27" s="335"/>
      <c r="AP27" s="335"/>
      <c r="AQ27" s="335"/>
      <c r="AR27" s="335"/>
      <c r="AS27" s="64"/>
      <c r="AT27" s="64"/>
      <c r="AU27" s="64"/>
    </row>
    <row r="28" spans="1:47" ht="18.75">
      <c r="A28" s="404" t="s">
        <v>241</v>
      </c>
      <c r="B28" s="756" t="str">
        <f>IF(DATA!P42="","",DATA!F42)</f>
        <v/>
      </c>
      <c r="C28" s="757"/>
      <c r="D28" s="757"/>
      <c r="E28" s="757"/>
      <c r="F28" s="757"/>
      <c r="G28" s="757"/>
      <c r="H28" s="757"/>
      <c r="I28" s="757"/>
      <c r="J28" s="757"/>
      <c r="K28" s="327"/>
      <c r="L28" s="63"/>
      <c r="M28" s="386">
        <f t="shared" si="1"/>
        <v>0</v>
      </c>
      <c r="N28" s="335"/>
      <c r="O28" s="335"/>
      <c r="P28" s="335"/>
      <c r="Q28" s="335"/>
      <c r="R28" s="335"/>
      <c r="S28" s="335"/>
      <c r="T28" s="335"/>
      <c r="U28" s="335"/>
      <c r="V28" s="335"/>
      <c r="W28" s="335"/>
      <c r="X28" s="335"/>
      <c r="Y28" s="359"/>
      <c r="Z28" s="394">
        <f>DATA!P42</f>
        <v>0</v>
      </c>
      <c r="AA28" s="359"/>
      <c r="AB28" s="359">
        <f t="shared" si="4"/>
        <v>0</v>
      </c>
      <c r="AC28" s="359" t="str">
        <f t="shared" si="3"/>
        <v/>
      </c>
      <c r="AD28" s="359" t="str">
        <f>IF(P5="OLD SCHEME",Z28,"")</f>
        <v/>
      </c>
      <c r="AE28" s="359" t="str">
        <f t="shared" si="2"/>
        <v/>
      </c>
      <c r="AF28" s="335"/>
      <c r="AG28" s="335"/>
      <c r="AH28" s="335"/>
      <c r="AI28" s="335"/>
      <c r="AJ28" s="335"/>
      <c r="AK28" s="335"/>
      <c r="AL28" s="335"/>
      <c r="AM28" s="335"/>
      <c r="AN28" s="335"/>
      <c r="AO28" s="335"/>
      <c r="AP28" s="335"/>
      <c r="AQ28" s="335"/>
      <c r="AR28" s="335"/>
      <c r="AS28" s="64"/>
      <c r="AT28" s="64"/>
      <c r="AU28" s="64"/>
    </row>
    <row r="29" spans="1:47" ht="18.75">
      <c r="A29" s="404" t="s">
        <v>33</v>
      </c>
      <c r="B29" s="756" t="s">
        <v>496</v>
      </c>
      <c r="C29" s="757"/>
      <c r="D29" s="757"/>
      <c r="E29" s="757"/>
      <c r="F29" s="757"/>
      <c r="G29" s="757"/>
      <c r="H29" s="757"/>
      <c r="I29" s="757"/>
      <c r="J29" s="757"/>
      <c r="K29" s="757"/>
      <c r="L29" s="63"/>
      <c r="M29" s="386">
        <f t="shared" si="1"/>
        <v>0</v>
      </c>
      <c r="N29" s="335"/>
      <c r="O29" s="335"/>
      <c r="P29" s="335"/>
      <c r="Q29" s="335"/>
      <c r="R29" s="335"/>
      <c r="S29" s="335"/>
      <c r="T29" s="335"/>
      <c r="U29" s="335"/>
      <c r="V29" s="335"/>
      <c r="W29" s="335"/>
      <c r="X29" s="335"/>
      <c r="Y29" s="359" t="s">
        <v>758</v>
      </c>
      <c r="Z29" s="394">
        <f>DATA!AB35</f>
        <v>0</v>
      </c>
      <c r="AA29" s="359"/>
      <c r="AB29" s="359">
        <f t="shared" si="4"/>
        <v>0</v>
      </c>
      <c r="AC29" s="359" t="str">
        <f t="shared" si="3"/>
        <v/>
      </c>
      <c r="AD29" s="359" t="str">
        <f>IF(P5="OLD SCHEME",Z29,"")</f>
        <v/>
      </c>
      <c r="AE29" s="359" t="str">
        <f t="shared" si="2"/>
        <v/>
      </c>
      <c r="AF29" s="335"/>
      <c r="AG29" s="335"/>
      <c r="AH29" s="335"/>
      <c r="AI29" s="335"/>
      <c r="AJ29" s="335"/>
      <c r="AK29" s="335"/>
      <c r="AL29" s="335"/>
      <c r="AM29" s="335"/>
      <c r="AN29" s="335"/>
      <c r="AO29" s="335"/>
      <c r="AP29" s="335"/>
      <c r="AQ29" s="335"/>
      <c r="AR29" s="335"/>
      <c r="AS29" s="64"/>
      <c r="AT29" s="64"/>
      <c r="AU29" s="64"/>
    </row>
    <row r="30" spans="1:47" ht="18.75">
      <c r="A30" s="405" t="s">
        <v>242</v>
      </c>
      <c r="B30" s="766" t="s">
        <v>470</v>
      </c>
      <c r="C30" s="767"/>
      <c r="D30" s="767"/>
      <c r="E30" s="767"/>
      <c r="F30" s="767"/>
      <c r="G30" s="767"/>
      <c r="H30" s="767"/>
      <c r="I30" s="767"/>
      <c r="J30" s="767"/>
      <c r="K30" s="327"/>
      <c r="L30" s="63"/>
      <c r="M30" s="386">
        <f t="shared" si="1"/>
        <v>0</v>
      </c>
      <c r="N30" s="335"/>
      <c r="O30" s="335"/>
      <c r="P30" s="335"/>
      <c r="Q30" s="335"/>
      <c r="R30" s="335"/>
      <c r="S30" s="335"/>
      <c r="T30" s="335"/>
      <c r="U30" s="335"/>
      <c r="V30" s="335"/>
      <c r="W30" s="335"/>
      <c r="X30" s="335"/>
      <c r="Y30" s="395" t="s">
        <v>58</v>
      </c>
      <c r="Z30" s="359">
        <f>DATA!AA42</f>
        <v>0</v>
      </c>
      <c r="AA30" s="359"/>
      <c r="AB30" s="359">
        <f t="shared" si="4"/>
        <v>0</v>
      </c>
      <c r="AC30" s="359" t="str">
        <f t="shared" si="3"/>
        <v/>
      </c>
      <c r="AD30" s="359" t="str">
        <f>IF(P5="OLD SCHEME",Z30,"")</f>
        <v/>
      </c>
      <c r="AE30" s="359" t="str">
        <f t="shared" si="2"/>
        <v/>
      </c>
      <c r="AF30" s="335"/>
      <c r="AG30" s="335"/>
      <c r="AH30" s="335"/>
      <c r="AI30" s="335"/>
      <c r="AJ30" s="335"/>
      <c r="AK30" s="335"/>
      <c r="AL30" s="335"/>
      <c r="AM30" s="335"/>
      <c r="AN30" s="335"/>
      <c r="AO30" s="335"/>
      <c r="AP30" s="335"/>
      <c r="AQ30" s="335"/>
      <c r="AR30" s="335"/>
      <c r="AS30" s="64"/>
      <c r="AT30" s="64"/>
      <c r="AU30" s="64"/>
    </row>
    <row r="31" spans="1:47" s="43" customFormat="1" ht="18.75">
      <c r="A31" s="407" t="s">
        <v>30</v>
      </c>
      <c r="B31" s="760" t="s">
        <v>495</v>
      </c>
      <c r="C31" s="761"/>
      <c r="D31" s="761"/>
      <c r="E31" s="761"/>
      <c r="F31" s="761"/>
      <c r="G31" s="761"/>
      <c r="H31" s="761"/>
      <c r="I31" s="761"/>
      <c r="J31" s="761"/>
      <c r="K31" s="761"/>
      <c r="L31" s="771"/>
      <c r="M31" s="386">
        <f t="shared" si="1"/>
        <v>0</v>
      </c>
      <c r="N31" s="335"/>
      <c r="O31" s="335"/>
      <c r="P31" s="335"/>
      <c r="Q31" s="335"/>
      <c r="R31" s="335"/>
      <c r="S31" s="335"/>
      <c r="T31" s="335"/>
      <c r="U31" s="335"/>
      <c r="V31" s="335"/>
      <c r="W31" s="335"/>
      <c r="X31" s="335"/>
      <c r="Y31" s="359" t="s">
        <v>759</v>
      </c>
      <c r="Z31" s="359">
        <f>DATA!AD35</f>
        <v>0</v>
      </c>
      <c r="AA31" s="359"/>
      <c r="AB31" s="359">
        <f t="shared" si="4"/>
        <v>0</v>
      </c>
      <c r="AC31" s="359" t="str">
        <f t="shared" si="3"/>
        <v/>
      </c>
      <c r="AD31" s="359" t="str">
        <f>IF(P5="OLD SCHEME",Z31,"")</f>
        <v/>
      </c>
      <c r="AE31" s="359" t="str">
        <f t="shared" si="2"/>
        <v/>
      </c>
      <c r="AF31" s="335"/>
      <c r="AG31" s="335"/>
      <c r="AH31" s="335"/>
      <c r="AI31" s="335"/>
      <c r="AJ31" s="335"/>
      <c r="AK31" s="335"/>
      <c r="AL31" s="335"/>
      <c r="AM31" s="335"/>
      <c r="AN31" s="335"/>
      <c r="AO31" s="335"/>
      <c r="AP31" s="335"/>
      <c r="AQ31" s="335"/>
      <c r="AR31" s="335"/>
      <c r="AS31" s="64"/>
      <c r="AT31" s="64"/>
      <c r="AU31" s="64"/>
    </row>
    <row r="32" spans="1:47" ht="18.75">
      <c r="A32" s="407" t="s">
        <v>34</v>
      </c>
      <c r="B32" s="756" t="s">
        <v>73</v>
      </c>
      <c r="C32" s="757"/>
      <c r="D32" s="757"/>
      <c r="E32" s="757"/>
      <c r="F32" s="757"/>
      <c r="G32" s="757"/>
      <c r="H32" s="757"/>
      <c r="I32" s="757"/>
      <c r="J32" s="757"/>
      <c r="K32" s="327"/>
      <c r="L32" s="63"/>
      <c r="M32" s="386"/>
      <c r="N32" s="335"/>
      <c r="O32" s="335"/>
      <c r="P32" s="335"/>
      <c r="Q32" s="335"/>
      <c r="R32" s="335"/>
      <c r="S32" s="335"/>
      <c r="T32" s="335"/>
      <c r="U32" s="335"/>
      <c r="V32" s="335"/>
      <c r="W32" s="335"/>
      <c r="X32" s="335"/>
      <c r="Y32" s="359" t="s">
        <v>755</v>
      </c>
      <c r="Z32" s="359"/>
      <c r="AA32" s="359"/>
      <c r="AB32" s="359"/>
      <c r="AC32" s="359" t="str">
        <f t="shared" si="3"/>
        <v/>
      </c>
      <c r="AD32" s="359" t="str">
        <f>IF(P5="OLD SCHEME",Z32,"")</f>
        <v/>
      </c>
      <c r="AE32" s="359" t="str">
        <f t="shared" si="2"/>
        <v/>
      </c>
      <c r="AF32" s="335"/>
      <c r="AG32" s="335"/>
      <c r="AH32" s="335"/>
      <c r="AI32" s="335"/>
      <c r="AJ32" s="335"/>
      <c r="AK32" s="335"/>
      <c r="AL32" s="335"/>
      <c r="AM32" s="335"/>
      <c r="AN32" s="335"/>
      <c r="AO32" s="335"/>
      <c r="AP32" s="335"/>
      <c r="AQ32" s="335"/>
      <c r="AR32" s="335"/>
      <c r="AS32" s="64"/>
      <c r="AT32" s="64"/>
      <c r="AU32" s="64"/>
    </row>
    <row r="33" spans="1:47" ht="18.75">
      <c r="A33" s="404" t="s">
        <v>24</v>
      </c>
      <c r="B33" s="756" t="s">
        <v>74</v>
      </c>
      <c r="C33" s="757"/>
      <c r="D33" s="757"/>
      <c r="E33" s="757"/>
      <c r="F33" s="757"/>
      <c r="G33" s="757"/>
      <c r="H33" s="757"/>
      <c r="I33" s="757"/>
      <c r="J33" s="757"/>
      <c r="K33" s="327"/>
      <c r="L33" s="63"/>
      <c r="M33" s="386">
        <f t="shared" si="1"/>
        <v>0</v>
      </c>
      <c r="N33" s="335"/>
      <c r="O33" s="335"/>
      <c r="P33" s="335"/>
      <c r="Q33" s="335"/>
      <c r="R33" s="335"/>
      <c r="S33" s="335"/>
      <c r="T33" s="335"/>
      <c r="U33" s="335"/>
      <c r="V33" s="335"/>
      <c r="W33" s="335"/>
      <c r="X33" s="335"/>
      <c r="Y33" s="359" t="s">
        <v>760</v>
      </c>
      <c r="Z33" s="394">
        <f>DATA!P46</f>
        <v>0</v>
      </c>
      <c r="AA33" s="359"/>
      <c r="AB33" s="359">
        <f t="shared" ref="AB33:AB38" si="5">IF($AA$45&lt;$Z$45,"",Z33)</f>
        <v>0</v>
      </c>
      <c r="AC33" s="359" t="str">
        <f t="shared" si="3"/>
        <v/>
      </c>
      <c r="AD33" s="359" t="str">
        <f>IF(P5="OLD SCHEME",Z33,"")</f>
        <v/>
      </c>
      <c r="AE33" s="359" t="str">
        <f t="shared" si="2"/>
        <v/>
      </c>
      <c r="AF33" s="335"/>
      <c r="AG33" s="335"/>
      <c r="AH33" s="335"/>
      <c r="AI33" s="335"/>
      <c r="AJ33" s="335"/>
      <c r="AK33" s="335"/>
      <c r="AL33" s="335"/>
      <c r="AM33" s="335"/>
      <c r="AN33" s="335"/>
      <c r="AO33" s="335"/>
      <c r="AP33" s="335"/>
      <c r="AQ33" s="335"/>
      <c r="AR33" s="335"/>
      <c r="AS33" s="64"/>
      <c r="AT33" s="64"/>
      <c r="AU33" s="64"/>
    </row>
    <row r="34" spans="1:47" ht="18.75">
      <c r="A34" s="404" t="s">
        <v>16</v>
      </c>
      <c r="B34" s="768" t="s">
        <v>75</v>
      </c>
      <c r="C34" s="769"/>
      <c r="D34" s="769"/>
      <c r="E34" s="769"/>
      <c r="F34" s="769"/>
      <c r="G34" s="769"/>
      <c r="H34" s="769"/>
      <c r="I34" s="769"/>
      <c r="J34" s="769"/>
      <c r="K34" s="769"/>
      <c r="L34" s="770"/>
      <c r="M34" s="386">
        <f t="shared" si="1"/>
        <v>0</v>
      </c>
      <c r="N34" s="335"/>
      <c r="O34" s="335"/>
      <c r="P34" s="335"/>
      <c r="Q34" s="335"/>
      <c r="R34" s="335"/>
      <c r="S34" s="335"/>
      <c r="T34" s="335"/>
      <c r="U34" s="335"/>
      <c r="V34" s="335"/>
      <c r="W34" s="335"/>
      <c r="X34" s="335"/>
      <c r="Y34" s="359" t="s">
        <v>761</v>
      </c>
      <c r="Z34" s="394">
        <f>DATA!P47</f>
        <v>0</v>
      </c>
      <c r="AA34" s="359"/>
      <c r="AB34" s="359">
        <f t="shared" si="5"/>
        <v>0</v>
      </c>
      <c r="AC34" s="359" t="str">
        <f t="shared" si="3"/>
        <v/>
      </c>
      <c r="AD34" s="359" t="str">
        <f>IF(P5="OLD SCHEME",Z34,"")</f>
        <v/>
      </c>
      <c r="AE34" s="359" t="str">
        <f t="shared" si="2"/>
        <v/>
      </c>
      <c r="AF34" s="335"/>
      <c r="AG34" s="335"/>
      <c r="AH34" s="335"/>
      <c r="AI34" s="335"/>
      <c r="AJ34" s="335"/>
      <c r="AK34" s="335"/>
      <c r="AL34" s="335"/>
      <c r="AM34" s="335"/>
      <c r="AN34" s="335"/>
      <c r="AO34" s="335"/>
      <c r="AP34" s="335"/>
      <c r="AQ34" s="335"/>
      <c r="AR34" s="335"/>
      <c r="AS34" s="64"/>
      <c r="AT34" s="64"/>
      <c r="AU34" s="64"/>
    </row>
    <row r="35" spans="1:47" ht="18.75">
      <c r="A35" s="404" t="s">
        <v>46</v>
      </c>
      <c r="B35" s="717" t="s">
        <v>482</v>
      </c>
      <c r="C35" s="718"/>
      <c r="D35" s="718"/>
      <c r="E35" s="718"/>
      <c r="F35" s="718"/>
      <c r="G35" s="718"/>
      <c r="H35" s="718"/>
      <c r="I35" s="718"/>
      <c r="J35" s="718"/>
      <c r="K35" s="718"/>
      <c r="L35" s="63"/>
      <c r="M35" s="386">
        <f t="shared" si="1"/>
        <v>0</v>
      </c>
      <c r="N35" s="335"/>
      <c r="O35" s="335"/>
      <c r="P35" s="335"/>
      <c r="Q35" s="335"/>
      <c r="R35" s="335"/>
      <c r="S35" s="335"/>
      <c r="T35" s="335"/>
      <c r="U35" s="335"/>
      <c r="V35" s="335"/>
      <c r="W35" s="335"/>
      <c r="X35" s="335"/>
      <c r="Y35" s="359" t="s">
        <v>762</v>
      </c>
      <c r="Z35" s="394">
        <f>DATA!P48</f>
        <v>0</v>
      </c>
      <c r="AA35" s="359"/>
      <c r="AB35" s="359">
        <f t="shared" si="5"/>
        <v>0</v>
      </c>
      <c r="AC35" s="359" t="str">
        <f t="shared" si="3"/>
        <v/>
      </c>
      <c r="AD35" s="359" t="str">
        <f>IF(P5="OLD SCHEME",Z35,"")</f>
        <v/>
      </c>
      <c r="AE35" s="359" t="str">
        <f t="shared" si="2"/>
        <v/>
      </c>
      <c r="AF35" s="335"/>
      <c r="AG35" s="335"/>
      <c r="AH35" s="335"/>
      <c r="AI35" s="335"/>
      <c r="AJ35" s="335"/>
      <c r="AK35" s="335"/>
      <c r="AL35" s="335"/>
      <c r="AM35" s="335"/>
      <c r="AN35" s="335"/>
      <c r="AO35" s="335"/>
      <c r="AP35" s="335"/>
      <c r="AQ35" s="335"/>
      <c r="AR35" s="335"/>
      <c r="AS35" s="64"/>
      <c r="AT35" s="64"/>
      <c r="AU35" s="64"/>
    </row>
    <row r="36" spans="1:47" ht="18.75">
      <c r="A36" s="404" t="s">
        <v>19</v>
      </c>
      <c r="B36" s="756" t="s">
        <v>728</v>
      </c>
      <c r="C36" s="757"/>
      <c r="D36" s="757"/>
      <c r="E36" s="757"/>
      <c r="F36" s="757"/>
      <c r="G36" s="757"/>
      <c r="H36" s="757"/>
      <c r="I36" s="757"/>
      <c r="J36" s="757"/>
      <c r="K36" s="327"/>
      <c r="L36" s="63"/>
      <c r="M36" s="386">
        <f t="shared" si="1"/>
        <v>0</v>
      </c>
      <c r="N36" s="335"/>
      <c r="O36" s="335"/>
      <c r="P36" s="335"/>
      <c r="Q36" s="335"/>
      <c r="R36" s="335"/>
      <c r="S36" s="335"/>
      <c r="T36" s="335"/>
      <c r="U36" s="335"/>
      <c r="V36" s="335"/>
      <c r="W36" s="335"/>
      <c r="X36" s="335"/>
      <c r="Y36" s="359" t="s">
        <v>763</v>
      </c>
      <c r="Z36" s="394">
        <f>DATA!P49</f>
        <v>0</v>
      </c>
      <c r="AA36" s="359"/>
      <c r="AB36" s="359">
        <f t="shared" si="5"/>
        <v>0</v>
      </c>
      <c r="AC36" s="359" t="str">
        <f t="shared" si="3"/>
        <v/>
      </c>
      <c r="AD36" s="359" t="str">
        <f>IF(P5="OLD SCHEME",Z36,"")</f>
        <v/>
      </c>
      <c r="AE36" s="359" t="str">
        <f t="shared" si="2"/>
        <v/>
      </c>
      <c r="AF36" s="335"/>
      <c r="AG36" s="335"/>
      <c r="AH36" s="335"/>
      <c r="AI36" s="335"/>
      <c r="AJ36" s="335"/>
      <c r="AK36" s="335"/>
      <c r="AL36" s="335"/>
      <c r="AM36" s="335"/>
      <c r="AN36" s="335"/>
      <c r="AO36" s="335"/>
      <c r="AP36" s="335"/>
      <c r="AQ36" s="335"/>
      <c r="AR36" s="335"/>
      <c r="AS36" s="64"/>
      <c r="AT36" s="64"/>
      <c r="AU36" s="64"/>
    </row>
    <row r="37" spans="1:47" ht="18.75">
      <c r="A37" s="404" t="s">
        <v>20</v>
      </c>
      <c r="B37" s="756" t="str">
        <f>IF(DATA!P51="","",DATA!F51)</f>
        <v/>
      </c>
      <c r="C37" s="757"/>
      <c r="D37" s="757"/>
      <c r="E37" s="757"/>
      <c r="F37" s="757"/>
      <c r="G37" s="757"/>
      <c r="H37" s="757"/>
      <c r="I37" s="757"/>
      <c r="J37" s="757"/>
      <c r="K37" s="327"/>
      <c r="L37" s="63"/>
      <c r="M37" s="386">
        <f t="shared" si="1"/>
        <v>0</v>
      </c>
      <c r="N37" s="335"/>
      <c r="O37" s="335"/>
      <c r="P37" s="335"/>
      <c r="Q37" s="335"/>
      <c r="R37" s="335"/>
      <c r="S37" s="335"/>
      <c r="T37" s="335"/>
      <c r="U37" s="335"/>
      <c r="V37" s="335"/>
      <c r="W37" s="335"/>
      <c r="X37" s="335"/>
      <c r="Y37" s="359" t="s">
        <v>764</v>
      </c>
      <c r="Z37" s="394">
        <f>DATA!P51</f>
        <v>0</v>
      </c>
      <c r="AA37" s="359"/>
      <c r="AB37" s="359">
        <f t="shared" si="5"/>
        <v>0</v>
      </c>
      <c r="AC37" s="359" t="str">
        <f t="shared" si="3"/>
        <v/>
      </c>
      <c r="AD37" s="359" t="str">
        <f>IF(P5="OLD SCHEME",Z37,"")</f>
        <v/>
      </c>
      <c r="AE37" s="359" t="str">
        <f t="shared" si="2"/>
        <v/>
      </c>
      <c r="AF37" s="335"/>
      <c r="AG37" s="335"/>
      <c r="AH37" s="335"/>
      <c r="AI37" s="335"/>
      <c r="AJ37" s="335"/>
      <c r="AK37" s="335"/>
      <c r="AL37" s="335"/>
      <c r="AM37" s="335"/>
      <c r="AN37" s="335"/>
      <c r="AO37" s="335"/>
      <c r="AP37" s="335"/>
      <c r="AQ37" s="335"/>
      <c r="AR37" s="335"/>
      <c r="AS37" s="64"/>
      <c r="AT37" s="64"/>
      <c r="AU37" s="64"/>
    </row>
    <row r="38" spans="1:47" ht="18.75">
      <c r="A38" s="404" t="s">
        <v>29</v>
      </c>
      <c r="B38" s="756" t="s">
        <v>250</v>
      </c>
      <c r="C38" s="757"/>
      <c r="D38" s="757"/>
      <c r="E38" s="757"/>
      <c r="F38" s="757"/>
      <c r="G38" s="757"/>
      <c r="H38" s="757"/>
      <c r="I38" s="757"/>
      <c r="J38" s="757"/>
      <c r="K38" s="757"/>
      <c r="L38" s="63"/>
      <c r="M38" s="386">
        <f t="shared" si="1"/>
        <v>0</v>
      </c>
      <c r="N38" s="335"/>
      <c r="O38" s="335"/>
      <c r="P38" s="335"/>
      <c r="Q38" s="335"/>
      <c r="R38" s="335"/>
      <c r="S38" s="335"/>
      <c r="T38" s="335"/>
      <c r="U38" s="335"/>
      <c r="V38" s="335"/>
      <c r="W38" s="335"/>
      <c r="X38" s="335"/>
      <c r="Y38" s="359" t="s">
        <v>765</v>
      </c>
      <c r="Z38" s="394">
        <f>DATA!P50</f>
        <v>0</v>
      </c>
      <c r="AA38" s="394">
        <f>Z38</f>
        <v>0</v>
      </c>
      <c r="AB38" s="359">
        <f t="shared" si="5"/>
        <v>0</v>
      </c>
      <c r="AC38" s="359" t="str">
        <f t="shared" si="3"/>
        <v/>
      </c>
      <c r="AD38" s="359" t="str">
        <f>IF(P5="OLD SCHEME",Z38,"")</f>
        <v/>
      </c>
      <c r="AE38" s="359" t="str">
        <f t="shared" si="2"/>
        <v/>
      </c>
      <c r="AF38" s="335"/>
      <c r="AG38" s="335"/>
      <c r="AH38" s="335"/>
      <c r="AI38" s="335"/>
      <c r="AJ38" s="335"/>
      <c r="AK38" s="335"/>
      <c r="AL38" s="335"/>
      <c r="AM38" s="335"/>
      <c r="AN38" s="335"/>
      <c r="AO38" s="335"/>
      <c r="AP38" s="335"/>
      <c r="AQ38" s="335"/>
      <c r="AR38" s="335"/>
      <c r="AS38" s="64"/>
      <c r="AT38" s="64"/>
      <c r="AU38" s="64"/>
    </row>
    <row r="39" spans="1:47" ht="18.75">
      <c r="A39" s="411" t="s">
        <v>35</v>
      </c>
      <c r="B39" s="758" t="s">
        <v>77</v>
      </c>
      <c r="C39" s="759"/>
      <c r="D39" s="759"/>
      <c r="E39" s="759"/>
      <c r="F39" s="759"/>
      <c r="G39" s="759"/>
      <c r="H39" s="759"/>
      <c r="I39" s="759"/>
      <c r="J39" s="759"/>
      <c r="K39" s="78"/>
      <c r="L39" s="77"/>
      <c r="M39" s="386">
        <f t="shared" si="1"/>
        <v>0</v>
      </c>
      <c r="N39" s="335"/>
      <c r="O39" s="335"/>
      <c r="P39" s="335"/>
      <c r="Q39" s="335"/>
      <c r="R39" s="335"/>
      <c r="S39" s="335"/>
      <c r="T39" s="335"/>
      <c r="U39" s="335"/>
      <c r="V39" s="335"/>
      <c r="W39" s="335"/>
      <c r="X39" s="335"/>
      <c r="Y39" s="395" t="s">
        <v>766</v>
      </c>
      <c r="Z39" s="394">
        <f>DATA!P52</f>
        <v>0</v>
      </c>
      <c r="AA39" s="394">
        <f>AA38</f>
        <v>0</v>
      </c>
      <c r="AB39" s="359">
        <f t="shared" ref="AB39:AB45" si="6">IF($AA$45&lt;$Z$45,AA39,Z39)</f>
        <v>0</v>
      </c>
      <c r="AC39" s="359" t="str">
        <f t="shared" si="3"/>
        <v/>
      </c>
      <c r="AD39" s="359" t="str">
        <f>IF(P5="OLD SCHEME",Z39,"")</f>
        <v/>
      </c>
      <c r="AE39" s="359" t="str">
        <f t="shared" si="2"/>
        <v/>
      </c>
      <c r="AF39" s="335"/>
      <c r="AG39" s="335"/>
      <c r="AH39" s="335"/>
      <c r="AI39" s="335"/>
      <c r="AJ39" s="335"/>
      <c r="AK39" s="335"/>
      <c r="AL39" s="335"/>
      <c r="AM39" s="335"/>
      <c r="AN39" s="335"/>
      <c r="AO39" s="335"/>
      <c r="AP39" s="335"/>
      <c r="AQ39" s="335"/>
      <c r="AR39" s="335"/>
      <c r="AS39" s="64"/>
      <c r="AT39" s="64"/>
      <c r="AU39" s="64"/>
    </row>
    <row r="40" spans="1:47" ht="18.75">
      <c r="A40" s="411" t="s">
        <v>36</v>
      </c>
      <c r="B40" s="776" t="s">
        <v>471</v>
      </c>
      <c r="C40" s="777"/>
      <c r="D40" s="777"/>
      <c r="E40" s="777"/>
      <c r="F40" s="777"/>
      <c r="G40" s="778" t="str">
        <f>CONCATENATE("(",AC58,")")</f>
        <v>()</v>
      </c>
      <c r="H40" s="778"/>
      <c r="I40" s="332"/>
      <c r="J40" s="332"/>
      <c r="K40" s="78"/>
      <c r="L40" s="77"/>
      <c r="M40" s="386">
        <f t="shared" si="1"/>
        <v>0</v>
      </c>
      <c r="N40" s="335"/>
      <c r="O40" s="335"/>
      <c r="P40" s="335"/>
      <c r="Q40" s="335"/>
      <c r="R40" s="335"/>
      <c r="S40" s="335">
        <v>1</v>
      </c>
      <c r="T40" s="335"/>
      <c r="U40" s="335"/>
      <c r="V40" s="335"/>
      <c r="W40" s="335"/>
      <c r="X40" s="335"/>
      <c r="Y40" s="395" t="s">
        <v>767</v>
      </c>
      <c r="Z40" s="394">
        <f>DATA!P56</f>
        <v>0</v>
      </c>
      <c r="AA40" s="394">
        <f>AA17-AA38</f>
        <v>0</v>
      </c>
      <c r="AB40" s="359">
        <f t="shared" si="6"/>
        <v>0</v>
      </c>
      <c r="AC40" s="359" t="str">
        <f t="shared" si="3"/>
        <v/>
      </c>
      <c r="AD40" s="359" t="str">
        <f>IF(P5="OLD SCHEME",Z40,"")</f>
        <v/>
      </c>
      <c r="AE40" s="359" t="str">
        <f t="shared" si="2"/>
        <v/>
      </c>
      <c r="AF40" s="335"/>
      <c r="AG40" s="335"/>
      <c r="AH40" s="335"/>
      <c r="AI40" s="335"/>
      <c r="AJ40" s="335"/>
      <c r="AK40" s="335"/>
      <c r="AL40" s="335"/>
      <c r="AM40" s="335"/>
      <c r="AN40" s="335"/>
      <c r="AO40" s="335"/>
      <c r="AP40" s="335"/>
      <c r="AQ40" s="335"/>
      <c r="AR40" s="335"/>
      <c r="AS40" s="64"/>
      <c r="AT40" s="64"/>
      <c r="AU40" s="64"/>
    </row>
    <row r="41" spans="1:47" ht="18.75">
      <c r="A41" s="409" t="s">
        <v>37</v>
      </c>
      <c r="B41" s="760" t="s">
        <v>472</v>
      </c>
      <c r="C41" s="761"/>
      <c r="D41" s="761"/>
      <c r="E41" s="761"/>
      <c r="F41" s="761"/>
      <c r="G41" s="761"/>
      <c r="H41" s="761"/>
      <c r="I41" s="761"/>
      <c r="J41" s="761"/>
      <c r="K41" s="328"/>
      <c r="L41" s="331"/>
      <c r="M41" s="386">
        <f t="shared" si="1"/>
        <v>0</v>
      </c>
      <c r="N41" s="335"/>
      <c r="O41" s="335"/>
      <c r="P41" s="335"/>
      <c r="Q41" s="335"/>
      <c r="R41" s="335"/>
      <c r="S41" s="335">
        <v>10</v>
      </c>
      <c r="T41" s="335"/>
      <c r="U41" s="335"/>
      <c r="V41" s="335"/>
      <c r="W41" s="335"/>
      <c r="X41" s="335"/>
      <c r="Y41" s="359" t="s">
        <v>768</v>
      </c>
      <c r="Z41" s="394">
        <f>DATA!P57</f>
        <v>0</v>
      </c>
      <c r="AA41" s="359">
        <f>AA53</f>
        <v>0</v>
      </c>
      <c r="AB41" s="359">
        <f t="shared" si="6"/>
        <v>0</v>
      </c>
      <c r="AC41" s="359" t="str">
        <f t="shared" si="3"/>
        <v/>
      </c>
      <c r="AD41" s="359" t="str">
        <f>IF(P5="OLD SCHEME",Z41,"")</f>
        <v/>
      </c>
      <c r="AE41" s="359" t="str">
        <f t="shared" si="2"/>
        <v/>
      </c>
      <c r="AF41" s="335"/>
      <c r="AG41" s="335"/>
      <c r="AH41" s="335"/>
      <c r="AI41" s="335"/>
      <c r="AJ41" s="335"/>
      <c r="AK41" s="335"/>
      <c r="AL41" s="335"/>
      <c r="AM41" s="335"/>
      <c r="AN41" s="335"/>
      <c r="AO41" s="335"/>
      <c r="AP41" s="335"/>
      <c r="AQ41" s="335"/>
      <c r="AR41" s="335"/>
      <c r="AS41" s="64"/>
      <c r="AT41" s="64"/>
      <c r="AU41" s="64"/>
    </row>
    <row r="42" spans="1:47" ht="18.75">
      <c r="A42" s="410" t="s">
        <v>38</v>
      </c>
      <c r="B42" s="756" t="s">
        <v>207</v>
      </c>
      <c r="C42" s="757"/>
      <c r="D42" s="757"/>
      <c r="E42" s="757"/>
      <c r="F42" s="757"/>
      <c r="G42" s="757"/>
      <c r="H42" s="757"/>
      <c r="I42" s="757"/>
      <c r="J42" s="757"/>
      <c r="K42" s="327"/>
      <c r="L42" s="63"/>
      <c r="M42" s="386">
        <f t="shared" si="1"/>
        <v>0</v>
      </c>
      <c r="N42" s="335"/>
      <c r="O42" s="335"/>
      <c r="P42" s="712" t="s">
        <v>488</v>
      </c>
      <c r="Q42" s="335"/>
      <c r="R42" s="335"/>
      <c r="S42" s="335">
        <v>50</v>
      </c>
      <c r="T42" s="335"/>
      <c r="U42" s="335"/>
      <c r="V42" s="335"/>
      <c r="W42" s="335"/>
      <c r="X42" s="335"/>
      <c r="Y42" s="359" t="s">
        <v>769</v>
      </c>
      <c r="Z42" s="394">
        <f>DATA!P58</f>
        <v>0</v>
      </c>
      <c r="AA42" s="359">
        <f>AA54</f>
        <v>0</v>
      </c>
      <c r="AB42" s="359">
        <f t="shared" si="6"/>
        <v>0</v>
      </c>
      <c r="AC42" s="359" t="str">
        <f t="shared" si="3"/>
        <v/>
      </c>
      <c r="AD42" s="359" t="str">
        <f>IF(P5="OLD SCHEME",Z42,"")</f>
        <v/>
      </c>
      <c r="AE42" s="359" t="str">
        <f t="shared" si="2"/>
        <v/>
      </c>
      <c r="AF42" s="335"/>
      <c r="AG42" s="335"/>
      <c r="AH42" s="335"/>
      <c r="AI42" s="335"/>
      <c r="AJ42" s="335"/>
      <c r="AK42" s="335"/>
      <c r="AL42" s="335"/>
      <c r="AM42" s="335"/>
      <c r="AN42" s="335"/>
      <c r="AO42" s="335"/>
      <c r="AP42" s="335"/>
      <c r="AQ42" s="335"/>
      <c r="AR42" s="335"/>
      <c r="AS42" s="64"/>
      <c r="AT42" s="64"/>
      <c r="AU42" s="64"/>
    </row>
    <row r="43" spans="1:47" ht="18.75">
      <c r="A43" s="410" t="s">
        <v>40</v>
      </c>
      <c r="B43" s="756" t="s">
        <v>211</v>
      </c>
      <c r="C43" s="757"/>
      <c r="D43" s="757"/>
      <c r="E43" s="757"/>
      <c r="F43" s="757"/>
      <c r="G43" s="757"/>
      <c r="H43" s="757"/>
      <c r="I43" s="757"/>
      <c r="J43" s="757"/>
      <c r="K43" s="327"/>
      <c r="L43" s="63"/>
      <c r="M43" s="386">
        <f t="shared" si="1"/>
        <v>0</v>
      </c>
      <c r="N43" s="335"/>
      <c r="O43" s="335"/>
      <c r="P43" s="713"/>
      <c r="Q43" s="335"/>
      <c r="R43" s="335"/>
      <c r="S43" s="335">
        <v>100</v>
      </c>
      <c r="T43" s="335"/>
      <c r="U43" s="335"/>
      <c r="V43" s="335"/>
      <c r="W43" s="335"/>
      <c r="X43" s="335"/>
      <c r="Y43" s="359" t="s">
        <v>211</v>
      </c>
      <c r="Z43" s="394">
        <f>DATA!P59</f>
        <v>0</v>
      </c>
      <c r="AA43" s="359">
        <f>AA41-AA42</f>
        <v>0</v>
      </c>
      <c r="AB43" s="359">
        <f t="shared" si="6"/>
        <v>0</v>
      </c>
      <c r="AC43" s="359" t="str">
        <f t="shared" si="3"/>
        <v/>
      </c>
      <c r="AD43" s="359" t="str">
        <f>IF(P5="OLD SCHEME",Z43,"")</f>
        <v/>
      </c>
      <c r="AE43" s="359" t="str">
        <f t="shared" si="2"/>
        <v/>
      </c>
      <c r="AF43" s="335"/>
      <c r="AG43" s="335"/>
      <c r="AH43" s="335"/>
      <c r="AI43" s="335"/>
      <c r="AJ43" s="335"/>
      <c r="AK43" s="335"/>
      <c r="AL43" s="335"/>
      <c r="AM43" s="335"/>
      <c r="AN43" s="335"/>
      <c r="AO43" s="335"/>
      <c r="AP43" s="335"/>
      <c r="AQ43" s="335"/>
      <c r="AR43" s="335"/>
      <c r="AS43" s="64"/>
      <c r="AT43" s="64"/>
      <c r="AU43" s="64"/>
    </row>
    <row r="44" spans="1:47" ht="18.75" customHeight="1">
      <c r="A44" s="410" t="s">
        <v>39</v>
      </c>
      <c r="B44" s="756" t="s">
        <v>49</v>
      </c>
      <c r="C44" s="757"/>
      <c r="D44" s="757"/>
      <c r="E44" s="757"/>
      <c r="F44" s="757"/>
      <c r="G44" s="757"/>
      <c r="H44" s="757"/>
      <c r="I44" s="757"/>
      <c r="J44" s="757"/>
      <c r="K44" s="327"/>
      <c r="L44" s="63"/>
      <c r="M44" s="386">
        <f t="shared" si="1"/>
        <v>0</v>
      </c>
      <c r="N44" s="335"/>
      <c r="O44" s="772"/>
      <c r="P44" s="785">
        <v>100</v>
      </c>
      <c r="Q44" s="335"/>
      <c r="R44" s="335"/>
      <c r="S44" s="335">
        <v>1000</v>
      </c>
      <c r="T44" s="335"/>
      <c r="U44" s="335"/>
      <c r="V44" s="335"/>
      <c r="W44" s="335"/>
      <c r="X44" s="335"/>
      <c r="Y44" s="359" t="s">
        <v>49</v>
      </c>
      <c r="Z44" s="394">
        <f>DATA!P60</f>
        <v>0</v>
      </c>
      <c r="AA44" s="359">
        <f>AA55</f>
        <v>0</v>
      </c>
      <c r="AB44" s="359">
        <f t="shared" si="6"/>
        <v>0</v>
      </c>
      <c r="AC44" s="359" t="str">
        <f t="shared" si="3"/>
        <v/>
      </c>
      <c r="AD44" s="359" t="str">
        <f>IF(P5="OLD SCHEME",Z44,"")</f>
        <v/>
      </c>
      <c r="AE44" s="359" t="str">
        <f t="shared" si="2"/>
        <v/>
      </c>
      <c r="AF44" s="335"/>
      <c r="AG44" s="335"/>
      <c r="AH44" s="335"/>
      <c r="AI44" s="335"/>
      <c r="AJ44" s="335"/>
      <c r="AK44" s="335"/>
      <c r="AL44" s="335"/>
      <c r="AM44" s="335"/>
      <c r="AN44" s="335"/>
      <c r="AO44" s="335"/>
      <c r="AP44" s="335"/>
      <c r="AQ44" s="335"/>
      <c r="AR44" s="335"/>
      <c r="AS44" s="64"/>
      <c r="AT44" s="64"/>
      <c r="AU44" s="64"/>
    </row>
    <row r="45" spans="1:47" ht="19.5" customHeight="1">
      <c r="A45" s="408" t="s">
        <v>41</v>
      </c>
      <c r="B45" s="779" t="s">
        <v>781</v>
      </c>
      <c r="C45" s="780"/>
      <c r="D45" s="780"/>
      <c r="E45" s="780"/>
      <c r="F45" s="780"/>
      <c r="G45" s="780"/>
      <c r="H45" s="781" t="str">
        <f>G40</f>
        <v>()</v>
      </c>
      <c r="I45" s="781"/>
      <c r="J45" s="333"/>
      <c r="K45" s="78"/>
      <c r="L45" s="77"/>
      <c r="M45" s="386">
        <f t="shared" si="1"/>
        <v>0</v>
      </c>
      <c r="N45" s="335"/>
      <c r="O45" s="772"/>
      <c r="P45" s="786"/>
      <c r="Q45" s="335"/>
      <c r="R45" s="335"/>
      <c r="S45" s="335"/>
      <c r="T45" s="335"/>
      <c r="U45" s="335"/>
      <c r="V45" s="335"/>
      <c r="W45" s="335"/>
      <c r="X45" s="335"/>
      <c r="Y45" s="395" t="s">
        <v>770</v>
      </c>
      <c r="Z45" s="394">
        <f>DATA!P61</f>
        <v>0</v>
      </c>
      <c r="AA45" s="359">
        <f>AA43+AA44</f>
        <v>0</v>
      </c>
      <c r="AB45" s="359">
        <f t="shared" si="6"/>
        <v>0</v>
      </c>
      <c r="AC45" s="359" t="str">
        <f t="shared" si="3"/>
        <v/>
      </c>
      <c r="AD45" s="359" t="str">
        <f>IF(P5="OLD SCHEME",Z45,"")</f>
        <v/>
      </c>
      <c r="AE45" s="359" t="str">
        <f t="shared" si="2"/>
        <v/>
      </c>
      <c r="AF45" s="335"/>
      <c r="AG45" s="335"/>
      <c r="AH45" s="335"/>
      <c r="AI45" s="335"/>
      <c r="AJ45" s="335"/>
      <c r="AK45" s="335"/>
      <c r="AL45" s="335"/>
      <c r="AM45" s="335"/>
      <c r="AN45" s="335"/>
      <c r="AO45" s="335"/>
      <c r="AP45" s="335"/>
      <c r="AQ45" s="335"/>
      <c r="AR45" s="335"/>
      <c r="AS45" s="64"/>
      <c r="AT45" s="64"/>
      <c r="AU45" s="64"/>
    </row>
    <row r="46" spans="1:47" ht="18.75" customHeight="1">
      <c r="A46" s="410" t="s">
        <v>42</v>
      </c>
      <c r="B46" s="756" t="s">
        <v>473</v>
      </c>
      <c r="C46" s="757"/>
      <c r="D46" s="757"/>
      <c r="E46" s="757"/>
      <c r="F46" s="757"/>
      <c r="G46" s="757"/>
      <c r="H46" s="757"/>
      <c r="I46" s="757"/>
      <c r="J46" s="757"/>
      <c r="K46" s="327"/>
      <c r="L46" s="63"/>
      <c r="M46" s="386">
        <f t="shared" si="1"/>
        <v>0</v>
      </c>
      <c r="N46" s="335"/>
      <c r="O46" s="397"/>
      <c r="P46" s="398"/>
      <c r="Q46" s="335"/>
      <c r="R46" s="335"/>
      <c r="S46" s="335"/>
      <c r="T46" s="335"/>
      <c r="U46" s="335"/>
      <c r="V46" s="335"/>
      <c r="W46" s="335"/>
      <c r="X46" s="335"/>
      <c r="Y46" s="359" t="s">
        <v>771</v>
      </c>
      <c r="Z46" s="394">
        <f>DATA!P53</f>
        <v>0</v>
      </c>
      <c r="AA46" s="394">
        <f>DATA!P53</f>
        <v>0</v>
      </c>
      <c r="AB46" s="394">
        <f>DATA!P53</f>
        <v>0</v>
      </c>
      <c r="AC46" s="359" t="str">
        <f>IF(P5="NEW SCHEME",AA46,"")</f>
        <v/>
      </c>
      <c r="AD46" s="359" t="str">
        <f>IF(P5="OLD SCHEME",Z46,"")</f>
        <v/>
      </c>
      <c r="AE46" s="359" t="str">
        <f t="shared" si="2"/>
        <v/>
      </c>
      <c r="AF46" s="335"/>
      <c r="AG46" s="335"/>
      <c r="AH46" s="335"/>
      <c r="AI46" s="335"/>
      <c r="AJ46" s="335"/>
      <c r="AK46" s="335"/>
      <c r="AL46" s="335"/>
      <c r="AM46" s="335"/>
      <c r="AN46" s="335"/>
      <c r="AO46" s="335"/>
      <c r="AP46" s="335"/>
      <c r="AQ46" s="335"/>
      <c r="AR46" s="335"/>
      <c r="AS46" s="64"/>
      <c r="AT46" s="64"/>
      <c r="AU46" s="64"/>
    </row>
    <row r="47" spans="1:47" ht="19.5" customHeight="1">
      <c r="A47" s="410" t="s">
        <v>43</v>
      </c>
      <c r="B47" s="756" t="s">
        <v>474</v>
      </c>
      <c r="C47" s="757"/>
      <c r="D47" s="757"/>
      <c r="E47" s="757"/>
      <c r="F47" s="757"/>
      <c r="G47" s="757"/>
      <c r="H47" s="757"/>
      <c r="I47" s="757"/>
      <c r="J47" s="757"/>
      <c r="K47" s="327"/>
      <c r="L47" s="63"/>
      <c r="M47" s="386">
        <f t="shared" si="1"/>
        <v>0</v>
      </c>
      <c r="N47" s="335"/>
      <c r="O47" s="397"/>
      <c r="P47" s="398"/>
      <c r="Q47" s="335"/>
      <c r="R47" s="335"/>
      <c r="S47" s="335"/>
      <c r="T47" s="335"/>
      <c r="U47" s="335"/>
      <c r="V47" s="335"/>
      <c r="W47" s="335"/>
      <c r="X47" s="335"/>
      <c r="Y47" s="359" t="s">
        <v>772</v>
      </c>
      <c r="Z47" s="394">
        <f>DATA!P62</f>
        <v>0</v>
      </c>
      <c r="AA47" s="394">
        <f>AA45-AA46</f>
        <v>0</v>
      </c>
      <c r="AB47" s="394">
        <f>AB45-AB46</f>
        <v>0</v>
      </c>
      <c r="AC47" s="359" t="str">
        <f>IF(P5="NEW SCHEME",AA47,"")</f>
        <v/>
      </c>
      <c r="AD47" s="359" t="str">
        <f>IF(P5="OLD SCHEME",Z47,"")</f>
        <v/>
      </c>
      <c r="AE47" s="359" t="str">
        <f t="shared" si="2"/>
        <v/>
      </c>
      <c r="AF47" s="335"/>
      <c r="AG47" s="335"/>
      <c r="AH47" s="335"/>
      <c r="AI47" s="335"/>
      <c r="AJ47" s="335"/>
      <c r="AK47" s="335"/>
      <c r="AL47" s="335"/>
      <c r="AM47" s="335"/>
      <c r="AN47" s="335"/>
      <c r="AO47" s="335"/>
      <c r="AP47" s="335"/>
      <c r="AQ47" s="335"/>
      <c r="AR47" s="335"/>
      <c r="AS47" s="64"/>
      <c r="AT47" s="64"/>
      <c r="AU47" s="64"/>
    </row>
    <row r="48" spans="1:47" ht="18.75">
      <c r="A48" s="410" t="s">
        <v>42</v>
      </c>
      <c r="B48" s="756" t="s">
        <v>55</v>
      </c>
      <c r="C48" s="757"/>
      <c r="D48" s="757"/>
      <c r="E48" s="757"/>
      <c r="F48" s="757"/>
      <c r="G48" s="757"/>
      <c r="H48" s="757"/>
      <c r="I48" s="757"/>
      <c r="J48" s="757"/>
      <c r="K48" s="327"/>
      <c r="L48" s="63"/>
      <c r="M48" s="386">
        <f>DATA!P54</f>
        <v>0</v>
      </c>
      <c r="N48" s="335"/>
      <c r="O48" s="335"/>
      <c r="P48" s="335"/>
      <c r="Q48" s="335"/>
      <c r="R48" s="335"/>
      <c r="S48" s="399" t="s">
        <v>484</v>
      </c>
      <c r="T48" s="399" t="s">
        <v>485</v>
      </c>
      <c r="U48" s="399" t="s">
        <v>486</v>
      </c>
      <c r="V48" s="399" t="s">
        <v>487</v>
      </c>
      <c r="W48" s="335"/>
      <c r="X48" s="335"/>
      <c r="Y48" s="359" t="s">
        <v>773</v>
      </c>
      <c r="Z48" s="394">
        <f>DATA!P54</f>
        <v>0</v>
      </c>
      <c r="AA48" s="394">
        <f>DATA!P54</f>
        <v>0</v>
      </c>
      <c r="AB48" s="394">
        <f>DATA!P54</f>
        <v>0</v>
      </c>
      <c r="AC48" s="359" t="str">
        <f>IF(P5="NEW SCHEME",AA48,"")</f>
        <v/>
      </c>
      <c r="AD48" s="359" t="str">
        <f>IF(P5="OLD SCHEME",Z48,"")</f>
        <v/>
      </c>
      <c r="AE48" s="359" t="str">
        <f t="shared" si="2"/>
        <v/>
      </c>
      <c r="AF48" s="335"/>
      <c r="AG48" s="335"/>
      <c r="AH48" s="335"/>
      <c r="AI48" s="335"/>
      <c r="AJ48" s="335"/>
      <c r="AK48" s="335"/>
      <c r="AL48" s="335"/>
      <c r="AM48" s="335"/>
      <c r="AN48" s="335"/>
      <c r="AO48" s="335"/>
      <c r="AP48" s="335"/>
      <c r="AQ48" s="335"/>
      <c r="AR48" s="335"/>
      <c r="AS48" s="64"/>
      <c r="AT48" s="64"/>
      <c r="AU48" s="64"/>
    </row>
    <row r="49" spans="1:47" ht="18.75">
      <c r="A49" s="410" t="s">
        <v>43</v>
      </c>
      <c r="B49" s="782" t="s">
        <v>782</v>
      </c>
      <c r="C49" s="783"/>
      <c r="D49" s="783"/>
      <c r="E49" s="783"/>
      <c r="F49" s="783"/>
      <c r="G49" s="783"/>
      <c r="H49" s="783"/>
      <c r="I49" s="783"/>
      <c r="J49" s="783"/>
      <c r="K49" s="783"/>
      <c r="L49" s="784"/>
      <c r="M49" s="386">
        <f>DATA!P55</f>
        <v>0</v>
      </c>
      <c r="N49" s="335"/>
      <c r="O49" s="335"/>
      <c r="P49" s="335"/>
      <c r="Q49" s="335"/>
      <c r="R49" s="335"/>
      <c r="S49" s="399">
        <f>IF(DATA!P55="",1,DATA!P55)</f>
        <v>1</v>
      </c>
      <c r="T49" s="399">
        <f>(M47-M48)/S49</f>
        <v>0</v>
      </c>
      <c r="U49" s="399">
        <f>MROUND(T49,1)</f>
        <v>0</v>
      </c>
      <c r="V49" s="399">
        <f>MROUND(T49,P44)</f>
        <v>0</v>
      </c>
      <c r="W49" s="335"/>
      <c r="X49" s="335"/>
      <c r="Y49" s="359"/>
      <c r="Z49" s="359"/>
      <c r="AA49" s="359"/>
      <c r="AB49" s="359"/>
      <c r="AC49" s="359"/>
      <c r="AD49" s="359"/>
      <c r="AE49" s="359"/>
      <c r="AF49" s="335"/>
      <c r="AG49" s="335"/>
      <c r="AH49" s="335"/>
      <c r="AI49" s="335"/>
      <c r="AJ49" s="335"/>
      <c r="AK49" s="335"/>
      <c r="AL49" s="335"/>
      <c r="AM49" s="335"/>
      <c r="AN49" s="335"/>
      <c r="AO49" s="335"/>
      <c r="AP49" s="335"/>
      <c r="AQ49" s="335"/>
      <c r="AR49" s="335"/>
      <c r="AS49" s="64"/>
      <c r="AT49" s="64"/>
      <c r="AU49" s="64"/>
    </row>
    <row r="50" spans="1:47" s="43" customFormat="1" ht="18.75">
      <c r="A50" s="410" t="s">
        <v>361</v>
      </c>
      <c r="B50" s="750" t="s">
        <v>721</v>
      </c>
      <c r="C50" s="751"/>
      <c r="D50" s="751"/>
      <c r="E50" s="751"/>
      <c r="F50" s="751"/>
      <c r="G50" s="751"/>
      <c r="H50" s="751"/>
      <c r="I50" s="751"/>
      <c r="J50" s="751"/>
      <c r="K50" s="751"/>
      <c r="L50" s="752"/>
      <c r="M50" s="386">
        <f>M47-M48</f>
        <v>0</v>
      </c>
      <c r="N50" s="335"/>
      <c r="O50" s="335"/>
      <c r="P50" s="335"/>
      <c r="Q50" s="335"/>
      <c r="R50" s="335"/>
      <c r="S50" s="400"/>
      <c r="T50" s="400"/>
      <c r="U50" s="400"/>
      <c r="V50" s="400"/>
      <c r="W50" s="335"/>
      <c r="X50" s="335"/>
      <c r="Y50" s="359"/>
      <c r="Z50" s="359"/>
      <c r="AA50" s="359"/>
      <c r="AB50" s="359"/>
      <c r="AC50" s="359"/>
      <c r="AD50" s="359"/>
      <c r="AE50" s="359"/>
      <c r="AF50" s="335"/>
      <c r="AG50" s="335"/>
      <c r="AH50" s="335"/>
      <c r="AI50" s="335"/>
      <c r="AJ50" s="335"/>
      <c r="AK50" s="335"/>
      <c r="AL50" s="335"/>
      <c r="AM50" s="335"/>
      <c r="AN50" s="335"/>
      <c r="AO50" s="335"/>
      <c r="AP50" s="335"/>
      <c r="AQ50" s="335"/>
      <c r="AR50" s="335"/>
      <c r="AS50" s="64"/>
      <c r="AT50" s="64"/>
      <c r="AU50" s="64"/>
    </row>
    <row r="51" spans="1:47" ht="22.5" customHeight="1">
      <c r="A51" s="412" t="s">
        <v>362</v>
      </c>
      <c r="B51" s="82" t="s">
        <v>724</v>
      </c>
      <c r="C51" s="83"/>
      <c r="D51" s="83"/>
      <c r="E51" s="83"/>
      <c r="F51" s="83"/>
      <c r="G51" s="83"/>
      <c r="H51" s="83"/>
      <c r="I51" s="773">
        <f>IF(M50&lt;1,0,U49)</f>
        <v>0</v>
      </c>
      <c r="J51" s="774"/>
      <c r="K51" s="775"/>
      <c r="L51" s="62" t="s">
        <v>476</v>
      </c>
      <c r="M51" s="413">
        <f>IF(M50&lt;1,0,V49)</f>
        <v>0</v>
      </c>
      <c r="N51" s="335"/>
      <c r="O51" s="335"/>
      <c r="P51" s="335"/>
      <c r="Q51" s="335"/>
      <c r="R51" s="335"/>
      <c r="S51" s="335"/>
      <c r="T51" s="335"/>
      <c r="U51" s="335"/>
      <c r="V51" s="335"/>
      <c r="W51" s="335"/>
      <c r="X51" s="335"/>
      <c r="Y51" s="359"/>
      <c r="Z51" s="359"/>
      <c r="AA51" s="359"/>
      <c r="AB51" s="359"/>
      <c r="AC51" s="359"/>
      <c r="AD51" s="359"/>
      <c r="AE51" s="359"/>
      <c r="AF51" s="335"/>
      <c r="AG51" s="335"/>
      <c r="AH51" s="335"/>
      <c r="AI51" s="335"/>
      <c r="AJ51" s="335"/>
      <c r="AK51" s="335"/>
      <c r="AL51" s="335"/>
      <c r="AM51" s="335"/>
      <c r="AN51" s="335"/>
      <c r="AO51" s="335"/>
      <c r="AP51" s="335"/>
      <c r="AQ51" s="335"/>
      <c r="AR51" s="335"/>
      <c r="AS51" s="64"/>
      <c r="AT51" s="64"/>
      <c r="AU51" s="64"/>
    </row>
    <row r="52" spans="1:47" ht="34.5" customHeight="1">
      <c r="A52" s="414"/>
      <c r="B52" s="325" t="s">
        <v>44</v>
      </c>
      <c r="C52" s="325"/>
      <c r="D52" s="325"/>
      <c r="E52" s="325"/>
      <c r="F52" s="325"/>
      <c r="G52" s="325"/>
      <c r="H52" s="325"/>
      <c r="I52" s="325"/>
      <c r="J52" s="746" t="s">
        <v>12</v>
      </c>
      <c r="K52" s="746"/>
      <c r="L52" s="746"/>
      <c r="M52" s="41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64"/>
      <c r="AT52" s="64"/>
      <c r="AU52" s="64"/>
    </row>
    <row r="53" spans="1:47" ht="18.75">
      <c r="A53" s="414"/>
      <c r="B53" s="325" t="s">
        <v>45</v>
      </c>
      <c r="C53" s="325"/>
      <c r="D53" s="325"/>
      <c r="E53" s="325"/>
      <c r="F53" s="325"/>
      <c r="G53" s="325"/>
      <c r="H53" s="325"/>
      <c r="I53" s="746"/>
      <c r="J53" s="746"/>
      <c r="K53" s="746"/>
      <c r="L53" s="746"/>
      <c r="M53" s="415"/>
      <c r="N53" s="335"/>
      <c r="O53" s="335"/>
      <c r="P53" s="335"/>
      <c r="Q53" s="335"/>
      <c r="R53" s="335"/>
      <c r="S53" s="335"/>
      <c r="T53" s="335"/>
      <c r="U53" s="335"/>
      <c r="V53" s="335"/>
      <c r="W53" s="335"/>
      <c r="X53" s="335"/>
      <c r="Y53" s="359" t="s">
        <v>774</v>
      </c>
      <c r="Z53" s="359">
        <f>IF(AA40&lt;250001,0,IF(AA40&lt;500001,(AA40-250000)/20,IF(AA40&lt;750001,(12500+(AA40-500000)/10),IF(AA40&lt;1000001,(37500+(AA40-750000)*15/100),IF(AA40&lt;1250001,75000+(AA40-1000000)/5,IF(AA40&lt;1500001,125000+(AA40-1250000)/4,187500+(AA40-1500000)*30/100))))))</f>
        <v>0</v>
      </c>
      <c r="AA53" s="359">
        <f>MROUND(Z53,1)</f>
        <v>0</v>
      </c>
      <c r="AB53" s="359"/>
      <c r="AC53" s="335"/>
      <c r="AD53" s="335"/>
      <c r="AE53" s="335"/>
      <c r="AF53" s="335"/>
      <c r="AG53" s="335"/>
      <c r="AH53" s="335"/>
      <c r="AI53" s="335"/>
      <c r="AJ53" s="335"/>
      <c r="AK53" s="335"/>
      <c r="AL53" s="335"/>
      <c r="AM53" s="335"/>
      <c r="AN53" s="335"/>
      <c r="AO53" s="335"/>
      <c r="AP53" s="335"/>
      <c r="AQ53" s="335"/>
      <c r="AR53" s="335"/>
      <c r="AS53" s="64"/>
      <c r="AT53" s="64"/>
      <c r="AU53" s="64"/>
    </row>
    <row r="54" spans="1:47" ht="19.5" customHeight="1">
      <c r="A54" s="416"/>
      <c r="B54" s="729" t="s">
        <v>477</v>
      </c>
      <c r="C54" s="747"/>
      <c r="D54" s="747"/>
      <c r="E54" s="747"/>
      <c r="F54" s="747"/>
      <c r="G54" s="747"/>
      <c r="H54" s="747"/>
      <c r="I54" s="747"/>
      <c r="J54" s="747"/>
      <c r="K54" s="747"/>
      <c r="L54" s="747"/>
      <c r="M54" s="748"/>
      <c r="N54" s="335"/>
      <c r="O54" s="335"/>
      <c r="P54" s="335"/>
      <c r="Q54" s="335"/>
      <c r="R54" s="335"/>
      <c r="S54" s="335"/>
      <c r="T54" s="335"/>
      <c r="U54" s="335"/>
      <c r="V54" s="335"/>
      <c r="W54" s="335"/>
      <c r="X54" s="335"/>
      <c r="Y54" s="359" t="s">
        <v>208</v>
      </c>
      <c r="Z54" s="359">
        <f>IF(AA40&lt;250001,0,IF(AA40&lt;500001,(AA40-250000)*5/100,0))</f>
        <v>0</v>
      </c>
      <c r="AA54" s="359">
        <f>MROUND(Z54,1)</f>
        <v>0</v>
      </c>
      <c r="AB54" s="359"/>
      <c r="AC54" s="335"/>
      <c r="AD54" s="335"/>
      <c r="AE54" s="335"/>
      <c r="AF54" s="335"/>
      <c r="AG54" s="335"/>
      <c r="AH54" s="335"/>
      <c r="AI54" s="335"/>
      <c r="AJ54" s="335"/>
      <c r="AK54" s="335"/>
      <c r="AL54" s="335"/>
      <c r="AM54" s="335"/>
      <c r="AN54" s="335"/>
      <c r="AO54" s="335"/>
      <c r="AP54" s="335"/>
      <c r="AQ54" s="335"/>
      <c r="AR54" s="335"/>
      <c r="AS54" s="64"/>
      <c r="AT54" s="64"/>
      <c r="AU54" s="64"/>
    </row>
    <row r="55" spans="1:47" ht="19.5" customHeight="1">
      <c r="A55" s="417"/>
      <c r="B55" s="728" t="s">
        <v>54</v>
      </c>
      <c r="C55" s="728"/>
      <c r="D55" s="388" t="s">
        <v>0</v>
      </c>
      <c r="E55" s="749" t="s">
        <v>1</v>
      </c>
      <c r="F55" s="749"/>
      <c r="G55" s="388" t="s">
        <v>2</v>
      </c>
      <c r="H55" s="388" t="str">
        <f>IF(DATA!E9="","",DATA!E9)</f>
        <v/>
      </c>
      <c r="I55" s="388" t="str">
        <f>IF(DATA!F9="","",DATA!F9)</f>
        <v/>
      </c>
      <c r="J55" s="749" t="str">
        <f>IF(DATA!G9="","",DATA!G9)</f>
        <v/>
      </c>
      <c r="K55" s="749"/>
      <c r="L55" s="388" t="str">
        <f>IF(DATA!H9="","",DATA!H9)</f>
        <v/>
      </c>
      <c r="M55" s="418" t="s">
        <v>3</v>
      </c>
      <c r="N55" s="335"/>
      <c r="O55" s="335"/>
      <c r="P55" s="335"/>
      <c r="Q55" s="335"/>
      <c r="R55" s="335"/>
      <c r="S55" s="335"/>
      <c r="T55" s="335"/>
      <c r="U55" s="335"/>
      <c r="V55" s="335"/>
      <c r="W55" s="335"/>
      <c r="X55" s="335"/>
      <c r="Y55" s="359" t="s">
        <v>67</v>
      </c>
      <c r="Z55" s="359">
        <f>(AA41-AA42)*4/100</f>
        <v>0</v>
      </c>
      <c r="AA55" s="359">
        <f>MROUND(Z55,1)</f>
        <v>0</v>
      </c>
      <c r="AB55" s="359"/>
      <c r="AC55" s="335"/>
      <c r="AD55" s="335"/>
      <c r="AE55" s="335"/>
      <c r="AF55" s="335"/>
      <c r="AG55" s="335"/>
      <c r="AH55" s="335"/>
      <c r="AI55" s="335"/>
      <c r="AJ55" s="335"/>
      <c r="AK55" s="335"/>
      <c r="AL55" s="335"/>
      <c r="AM55" s="335"/>
      <c r="AN55" s="335"/>
      <c r="AO55" s="335"/>
      <c r="AP55" s="335"/>
      <c r="AQ55" s="335"/>
      <c r="AR55" s="335"/>
      <c r="AS55" s="64"/>
      <c r="AT55" s="64"/>
      <c r="AU55" s="64"/>
    </row>
    <row r="56" spans="1:47" ht="19.5" customHeight="1">
      <c r="A56" s="417"/>
      <c r="B56" s="726" t="str">
        <f>DATA!A10</f>
        <v>Mar-20</v>
      </c>
      <c r="C56" s="727"/>
      <c r="D56" s="389" t="str">
        <f>IF(DATA!B10="","",DATA!B10)</f>
        <v/>
      </c>
      <c r="E56" s="720">
        <f>IF(DATA!C10="","",DATA!C10)</f>
        <v>0</v>
      </c>
      <c r="F56" s="735"/>
      <c r="G56" s="389" t="str">
        <f>IF(DATA!D10="","",DATA!D10)</f>
        <v/>
      </c>
      <c r="H56" s="388" t="str">
        <f>IF(DATA!E10="","",DATA!E10)</f>
        <v/>
      </c>
      <c r="I56" s="389" t="str">
        <f>IF(DATA!F10="","",DATA!F10)</f>
        <v/>
      </c>
      <c r="J56" s="736" t="str">
        <f>IF(DATA!G10="","",DATA!G10)</f>
        <v/>
      </c>
      <c r="K56" s="736"/>
      <c r="L56" s="389" t="str">
        <f>IF(DATA!H10="","",DATA!H10)</f>
        <v/>
      </c>
      <c r="M56" s="419">
        <f>IF(DATA!I10="","",DATA!I10)</f>
        <v>0</v>
      </c>
      <c r="N56" s="335"/>
      <c r="O56" s="335"/>
      <c r="P56" s="335"/>
      <c r="Q56" s="335"/>
      <c r="R56" s="335"/>
      <c r="S56" s="335"/>
      <c r="T56" s="335"/>
      <c r="U56" s="335"/>
      <c r="V56" s="335"/>
      <c r="W56" s="335"/>
      <c r="X56" s="335"/>
      <c r="Y56" s="359"/>
      <c r="Z56" s="359" t="s">
        <v>747</v>
      </c>
      <c r="AA56" s="359" t="s">
        <v>746</v>
      </c>
      <c r="AB56" s="359" t="s">
        <v>745</v>
      </c>
      <c r="AC56" s="335"/>
      <c r="AD56" s="335"/>
      <c r="AE56" s="335"/>
      <c r="AF56" s="335"/>
      <c r="AG56" s="335"/>
      <c r="AH56" s="335"/>
      <c r="AI56" s="335"/>
      <c r="AJ56" s="335"/>
      <c r="AK56" s="335"/>
      <c r="AL56" s="335"/>
      <c r="AM56" s="335"/>
      <c r="AN56" s="335"/>
      <c r="AO56" s="335"/>
      <c r="AP56" s="335"/>
      <c r="AQ56" s="335"/>
      <c r="AR56" s="335"/>
      <c r="AS56" s="64"/>
      <c r="AT56" s="64"/>
      <c r="AU56" s="64"/>
    </row>
    <row r="57" spans="1:47" ht="19.5" customHeight="1">
      <c r="A57" s="417"/>
      <c r="B57" s="726" t="str">
        <f>DATA!A11</f>
        <v>Apr-20</v>
      </c>
      <c r="C57" s="727"/>
      <c r="D57" s="389" t="str">
        <f>IF(DATA!B11="","",DATA!B11)</f>
        <v/>
      </c>
      <c r="E57" s="720">
        <f>IF(DATA!C11="","",DATA!C11)</f>
        <v>0</v>
      </c>
      <c r="F57" s="735"/>
      <c r="G57" s="389" t="str">
        <f>IF(DATA!D11="","",DATA!D11)</f>
        <v/>
      </c>
      <c r="H57" s="388" t="str">
        <f>IF(DATA!E11="","",DATA!E11)</f>
        <v/>
      </c>
      <c r="I57" s="389" t="str">
        <f>IF(DATA!F11="","",DATA!F11)</f>
        <v/>
      </c>
      <c r="J57" s="736" t="str">
        <f>IF(DATA!G11="","",DATA!G11)</f>
        <v/>
      </c>
      <c r="K57" s="736"/>
      <c r="L57" s="389" t="str">
        <f>IF(DATA!H11="","",DATA!H11)</f>
        <v/>
      </c>
      <c r="M57" s="419">
        <f>IF(DATA!I11="","",DATA!I11)</f>
        <v>0</v>
      </c>
      <c r="N57" s="335"/>
      <c r="O57" s="335"/>
      <c r="P57" s="335"/>
      <c r="Q57" s="335"/>
      <c r="R57" s="335"/>
      <c r="S57" s="335"/>
      <c r="T57" s="335"/>
      <c r="U57" s="335"/>
      <c r="V57" s="335"/>
      <c r="W57" s="335"/>
      <c r="X57" s="335"/>
      <c r="Y57" s="359" t="s">
        <v>786</v>
      </c>
      <c r="Z57" s="359" t="str">
        <f>IF(AA45=Z45,"",CONCATENATE(Z58,AA58))</f>
        <v/>
      </c>
      <c r="AA57" s="359" t="str">
        <f>IF(P5="NEW SCHEME", "NEW REGIME","")</f>
        <v/>
      </c>
      <c r="AB57" s="359" t="str">
        <f>IF(P5="OLD SCHEME","OLD REGIME","")</f>
        <v/>
      </c>
      <c r="AC57" s="335" t="str">
        <f>CONCATENATE(AA57,AB57)</f>
        <v/>
      </c>
      <c r="AD57" s="335"/>
      <c r="AE57" s="335"/>
      <c r="AF57" s="335"/>
      <c r="AG57" s="335"/>
      <c r="AH57" s="335"/>
      <c r="AI57" s="335"/>
      <c r="AJ57" s="335"/>
      <c r="AK57" s="335"/>
      <c r="AL57" s="335"/>
      <c r="AM57" s="335"/>
      <c r="AN57" s="335"/>
      <c r="AO57" s="335"/>
      <c r="AP57" s="335"/>
      <c r="AQ57" s="335"/>
      <c r="AR57" s="335"/>
      <c r="AS57" s="64"/>
      <c r="AT57" s="64"/>
      <c r="AU57" s="64"/>
    </row>
    <row r="58" spans="1:47" ht="19.5" customHeight="1">
      <c r="A58" s="417"/>
      <c r="B58" s="726" t="str">
        <f>DATA!A12</f>
        <v>May-20</v>
      </c>
      <c r="C58" s="727"/>
      <c r="D58" s="389" t="str">
        <f>IF(DATA!B12="","",DATA!B12)</f>
        <v/>
      </c>
      <c r="E58" s="720">
        <f>IF(DATA!C12="","",DATA!C12)</f>
        <v>0</v>
      </c>
      <c r="F58" s="735"/>
      <c r="G58" s="389" t="str">
        <f>IF(DATA!D12="","",DATA!D12)</f>
        <v/>
      </c>
      <c r="H58" s="388" t="str">
        <f>IF(DATA!E12="","",DATA!E12)</f>
        <v/>
      </c>
      <c r="I58" s="389" t="str">
        <f>IF(DATA!F12="","",DATA!F12)</f>
        <v/>
      </c>
      <c r="J58" s="736" t="str">
        <f>IF(DATA!G12="","",DATA!G12)</f>
        <v/>
      </c>
      <c r="K58" s="736"/>
      <c r="L58" s="389" t="str">
        <f>IF(DATA!H12="","",DATA!H12)</f>
        <v/>
      </c>
      <c r="M58" s="419">
        <f>IF(DATA!I12="","",DATA!I12)</f>
        <v>0</v>
      </c>
      <c r="N58" s="335"/>
      <c r="O58" s="335"/>
      <c r="P58" s="335"/>
      <c r="Q58" s="335"/>
      <c r="R58" s="335"/>
      <c r="S58" s="335"/>
      <c r="T58" s="335"/>
      <c r="U58" s="335"/>
      <c r="V58" s="335"/>
      <c r="W58" s="335"/>
      <c r="X58" s="335"/>
      <c r="Y58" s="359"/>
      <c r="Z58" s="359" t="str">
        <f>IF(AA45&lt;Z45,"NEW REGIME","")</f>
        <v/>
      </c>
      <c r="AA58" s="359" t="str">
        <f>IF(Z45&lt;AA45,"OLD REGIME","")</f>
        <v/>
      </c>
      <c r="AB58" s="359" t="s">
        <v>871</v>
      </c>
      <c r="AC58" s="335" t="str">
        <f>IF(P5="",Z57,AC57)</f>
        <v/>
      </c>
      <c r="AD58" s="335"/>
      <c r="AE58" s="335"/>
      <c r="AF58" s="335"/>
      <c r="AG58" s="335"/>
      <c r="AH58" s="335"/>
      <c r="AI58" s="335"/>
      <c r="AJ58" s="335"/>
      <c r="AK58" s="335"/>
      <c r="AL58" s="335"/>
      <c r="AM58" s="335"/>
      <c r="AN58" s="335"/>
      <c r="AO58" s="335"/>
      <c r="AP58" s="335"/>
      <c r="AQ58" s="335"/>
      <c r="AR58" s="335"/>
      <c r="AS58" s="64"/>
      <c r="AT58" s="64"/>
      <c r="AU58" s="64"/>
    </row>
    <row r="59" spans="1:47" ht="19.5" customHeight="1">
      <c r="A59" s="417"/>
      <c r="B59" s="726" t="str">
        <f>DATA!A13</f>
        <v>Jun-20</v>
      </c>
      <c r="C59" s="727"/>
      <c r="D59" s="389" t="str">
        <f>IF(DATA!B13="","",DATA!B13)</f>
        <v/>
      </c>
      <c r="E59" s="720">
        <f>IF(DATA!C13="","",DATA!C13)</f>
        <v>0</v>
      </c>
      <c r="F59" s="735"/>
      <c r="G59" s="389" t="str">
        <f>IF(DATA!D13="","",DATA!D13)</f>
        <v/>
      </c>
      <c r="H59" s="388" t="str">
        <f>IF(DATA!E13="","",DATA!E13)</f>
        <v/>
      </c>
      <c r="I59" s="389" t="str">
        <f>IF(DATA!F13="","",DATA!F13)</f>
        <v/>
      </c>
      <c r="J59" s="736" t="str">
        <f>IF(DATA!G13="","",DATA!G13)</f>
        <v/>
      </c>
      <c r="K59" s="736"/>
      <c r="L59" s="389" t="str">
        <f>IF(DATA!H13="","",DATA!H13)</f>
        <v/>
      </c>
      <c r="M59" s="419">
        <f>IF(DATA!I13="","",DATA!I13)</f>
        <v>0</v>
      </c>
      <c r="N59" s="335"/>
      <c r="O59" s="335"/>
      <c r="P59" s="335"/>
      <c r="Q59" s="335"/>
      <c r="R59" s="335"/>
      <c r="S59" s="335"/>
      <c r="T59" s="335"/>
      <c r="U59" s="335"/>
      <c r="V59" s="335"/>
      <c r="W59" s="335"/>
      <c r="X59" s="335"/>
      <c r="Y59" s="359" t="s">
        <v>860</v>
      </c>
      <c r="Z59" s="359" t="str">
        <f>IF(Z45&lt;AA45,"Old Regime","")</f>
        <v/>
      </c>
      <c r="AA59" s="359" t="str">
        <f>IF(AA45&lt;Z45,"New Regime","")</f>
        <v/>
      </c>
      <c r="AB59" s="359" t="str">
        <f>IF(Z45=AA45,"New &amp; Old Regime","")</f>
        <v>New &amp; Old Regime</v>
      </c>
      <c r="AC59" s="335"/>
      <c r="AD59" s="335"/>
      <c r="AE59" s="335"/>
      <c r="AF59" s="335"/>
      <c r="AG59" s="335"/>
      <c r="AH59" s="335"/>
      <c r="AI59" s="335"/>
      <c r="AJ59" s="335"/>
      <c r="AK59" s="335"/>
      <c r="AL59" s="335"/>
      <c r="AM59" s="335"/>
      <c r="AN59" s="335"/>
      <c r="AO59" s="335"/>
      <c r="AP59" s="335"/>
      <c r="AQ59" s="335"/>
      <c r="AR59" s="335"/>
      <c r="AS59" s="64"/>
      <c r="AT59" s="64"/>
      <c r="AU59" s="64"/>
    </row>
    <row r="60" spans="1:47" ht="19.5" customHeight="1">
      <c r="A60" s="417"/>
      <c r="B60" s="726" t="str">
        <f>DATA!A14</f>
        <v>Jul-20</v>
      </c>
      <c r="C60" s="727"/>
      <c r="D60" s="389" t="str">
        <f>IF(DATA!B14="","",DATA!B14)</f>
        <v/>
      </c>
      <c r="E60" s="720">
        <f>IF(DATA!C14="","",DATA!C14)</f>
        <v>0</v>
      </c>
      <c r="F60" s="735"/>
      <c r="G60" s="389" t="str">
        <f>IF(DATA!D14="","",DATA!D14)</f>
        <v/>
      </c>
      <c r="H60" s="388" t="str">
        <f>IF(DATA!E14="","",DATA!E14)</f>
        <v/>
      </c>
      <c r="I60" s="389" t="str">
        <f>IF(DATA!F14="","",DATA!F14)</f>
        <v/>
      </c>
      <c r="J60" s="736" t="str">
        <f>IF(DATA!G14="","",DATA!G14)</f>
        <v/>
      </c>
      <c r="K60" s="736"/>
      <c r="L60" s="389" t="str">
        <f>IF(DATA!H14="","",DATA!H14)</f>
        <v/>
      </c>
      <c r="M60" s="419">
        <f>IF(DATA!I14="","",DATA!I14)</f>
        <v>0</v>
      </c>
      <c r="N60" s="335"/>
      <c r="O60" s="335"/>
      <c r="P60" s="335"/>
      <c r="Q60" s="335"/>
      <c r="R60" s="335"/>
      <c r="S60" s="335"/>
      <c r="T60" s="335"/>
      <c r="U60" s="335"/>
      <c r="V60" s="335"/>
      <c r="W60" s="335"/>
      <c r="X60" s="335"/>
      <c r="Y60" s="359" t="s">
        <v>861</v>
      </c>
      <c r="Z60" s="359" t="str">
        <f>CONCATENATE(Z59,AA59,AB59)</f>
        <v>New &amp; Old Regime</v>
      </c>
      <c r="AA60" s="359"/>
      <c r="AB60" s="359"/>
      <c r="AC60" s="335"/>
      <c r="AD60" s="335"/>
      <c r="AE60" s="335"/>
      <c r="AF60" s="335"/>
      <c r="AG60" s="335"/>
      <c r="AH60" s="335"/>
      <c r="AI60" s="335"/>
      <c r="AJ60" s="335"/>
      <c r="AK60" s="335"/>
      <c r="AL60" s="335"/>
      <c r="AM60" s="335"/>
      <c r="AN60" s="335"/>
      <c r="AO60" s="335"/>
      <c r="AP60" s="335"/>
      <c r="AQ60" s="335"/>
      <c r="AR60" s="335"/>
      <c r="AS60" s="64"/>
      <c r="AT60" s="64"/>
      <c r="AU60" s="64"/>
    </row>
    <row r="61" spans="1:47" ht="19.5" customHeight="1">
      <c r="A61" s="417"/>
      <c r="B61" s="726" t="str">
        <f>DATA!A15</f>
        <v>Aug-20</v>
      </c>
      <c r="C61" s="727"/>
      <c r="D61" s="389" t="str">
        <f>IF(DATA!B15="","",DATA!B15)</f>
        <v/>
      </c>
      <c r="E61" s="720">
        <f>IF(DATA!C15="","",DATA!C15)</f>
        <v>0</v>
      </c>
      <c r="F61" s="735"/>
      <c r="G61" s="389" t="str">
        <f>IF(DATA!D15="","",DATA!D15)</f>
        <v/>
      </c>
      <c r="H61" s="388" t="str">
        <f>IF(DATA!E15="","",DATA!E15)</f>
        <v/>
      </c>
      <c r="I61" s="389" t="str">
        <f>IF(DATA!F15="","",DATA!F15)</f>
        <v/>
      </c>
      <c r="J61" s="736" t="str">
        <f>IF(DATA!G15="","",DATA!G15)</f>
        <v/>
      </c>
      <c r="K61" s="736"/>
      <c r="L61" s="389" t="str">
        <f>IF(DATA!H15="","",DATA!H15)</f>
        <v/>
      </c>
      <c r="M61" s="419">
        <f>IF(DATA!I15="","",DATA!I15)</f>
        <v>0</v>
      </c>
      <c r="N61" s="335"/>
      <c r="O61" s="335"/>
      <c r="P61" s="335"/>
      <c r="Q61" s="335"/>
      <c r="R61" s="335"/>
      <c r="S61" s="335"/>
      <c r="T61" s="335"/>
      <c r="U61" s="335"/>
      <c r="V61" s="335"/>
      <c r="W61" s="335"/>
      <c r="X61" s="335"/>
      <c r="Y61" s="359" t="s">
        <v>862</v>
      </c>
      <c r="Z61" s="359" t="str">
        <f>IF(Z45&lt;AA45,AA45-Z45,"")</f>
        <v/>
      </c>
      <c r="AA61" s="359" t="str">
        <f>IF(AA45&lt;Z45,Z45-AA45,"")</f>
        <v/>
      </c>
      <c r="AB61" s="359" t="str">
        <f>IF(Z45=AA45,"Same","")</f>
        <v>Same</v>
      </c>
      <c r="AC61" s="335"/>
      <c r="AD61" s="335"/>
      <c r="AE61" s="335"/>
      <c r="AF61" s="335"/>
      <c r="AG61" s="335"/>
      <c r="AH61" s="335"/>
      <c r="AI61" s="335"/>
      <c r="AJ61" s="335"/>
      <c r="AK61" s="335"/>
      <c r="AL61" s="335"/>
      <c r="AM61" s="335"/>
      <c r="AN61" s="335"/>
      <c r="AO61" s="335"/>
      <c r="AP61" s="335"/>
      <c r="AQ61" s="335"/>
      <c r="AR61" s="335"/>
      <c r="AS61" s="64"/>
      <c r="AT61" s="64"/>
      <c r="AU61" s="64"/>
    </row>
    <row r="62" spans="1:47" ht="19.5" customHeight="1">
      <c r="A62" s="417"/>
      <c r="B62" s="726" t="str">
        <f>DATA!A16</f>
        <v>Sep-20</v>
      </c>
      <c r="C62" s="727"/>
      <c r="D62" s="389" t="str">
        <f>IF(DATA!B16="","",DATA!B16)</f>
        <v/>
      </c>
      <c r="E62" s="720">
        <f>IF(DATA!C16="","",DATA!C16)</f>
        <v>0</v>
      </c>
      <c r="F62" s="735"/>
      <c r="G62" s="389" t="str">
        <f>IF(DATA!D16="","",DATA!D16)</f>
        <v/>
      </c>
      <c r="H62" s="388" t="str">
        <f>IF(DATA!E16="","",DATA!E16)</f>
        <v/>
      </c>
      <c r="I62" s="389" t="str">
        <f>IF(DATA!F16="","",DATA!F16)</f>
        <v/>
      </c>
      <c r="J62" s="736" t="str">
        <f>IF(DATA!G16="","",DATA!G16)</f>
        <v/>
      </c>
      <c r="K62" s="736"/>
      <c r="L62" s="389" t="str">
        <f>IF(DATA!H16="","",DATA!H16)</f>
        <v/>
      </c>
      <c r="M62" s="419">
        <f>IF(DATA!I16="","",DATA!I16)</f>
        <v>0</v>
      </c>
      <c r="N62" s="335"/>
      <c r="O62" s="335"/>
      <c r="P62" s="335"/>
      <c r="Q62" s="335"/>
      <c r="R62" s="335"/>
      <c r="S62" s="335"/>
      <c r="T62" s="335"/>
      <c r="U62" s="335"/>
      <c r="V62" s="335"/>
      <c r="W62" s="335"/>
      <c r="X62" s="335"/>
      <c r="Y62" s="359" t="s">
        <v>861</v>
      </c>
      <c r="Z62" s="359" t="str">
        <f>CONCATENATE(Z61,AA61,AB61)</f>
        <v>Same</v>
      </c>
      <c r="AA62" s="359"/>
      <c r="AB62" s="359"/>
      <c r="AC62" s="335"/>
      <c r="AD62" s="335"/>
      <c r="AE62" s="335"/>
      <c r="AF62" s="335"/>
      <c r="AG62" s="335"/>
      <c r="AH62" s="335"/>
      <c r="AI62" s="335"/>
      <c r="AJ62" s="335"/>
      <c r="AK62" s="335"/>
      <c r="AL62" s="335"/>
      <c r="AM62" s="335"/>
      <c r="AN62" s="335"/>
      <c r="AO62" s="335"/>
      <c r="AP62" s="335"/>
      <c r="AQ62" s="335"/>
      <c r="AR62" s="335"/>
      <c r="AS62" s="64"/>
      <c r="AT62" s="64"/>
      <c r="AU62" s="64"/>
    </row>
    <row r="63" spans="1:47" ht="19.5" customHeight="1">
      <c r="A63" s="417"/>
      <c r="B63" s="726" t="str">
        <f>DATA!A17</f>
        <v>Oct-20</v>
      </c>
      <c r="C63" s="727"/>
      <c r="D63" s="389" t="str">
        <f>IF(DATA!B17="","",DATA!B17)</f>
        <v/>
      </c>
      <c r="E63" s="720">
        <f>IF(DATA!C17="","",DATA!C17)</f>
        <v>0</v>
      </c>
      <c r="F63" s="735"/>
      <c r="G63" s="389" t="str">
        <f>IF(DATA!D17="","",DATA!D17)</f>
        <v/>
      </c>
      <c r="H63" s="388" t="str">
        <f>IF(DATA!E17="","",DATA!E17)</f>
        <v/>
      </c>
      <c r="I63" s="389" t="str">
        <f>IF(DATA!F17="","",DATA!F17)</f>
        <v/>
      </c>
      <c r="J63" s="736" t="str">
        <f>IF(DATA!G17="","",DATA!G17)</f>
        <v/>
      </c>
      <c r="K63" s="736"/>
      <c r="L63" s="389" t="str">
        <f>IF(DATA!H17="","",DATA!H17)</f>
        <v/>
      </c>
      <c r="M63" s="419">
        <f>IF(DATA!I17="","",DATA!I17)</f>
        <v>0</v>
      </c>
      <c r="N63" s="335"/>
      <c r="O63" s="335"/>
      <c r="P63" s="335"/>
      <c r="Q63" s="335"/>
      <c r="R63" s="335"/>
      <c r="S63" s="335"/>
      <c r="T63" s="335"/>
      <c r="U63" s="335"/>
      <c r="V63" s="335"/>
      <c r="W63" s="335"/>
      <c r="X63" s="335"/>
      <c r="Y63" s="359" t="s">
        <v>863</v>
      </c>
      <c r="Z63" s="359"/>
      <c r="AA63" s="359"/>
      <c r="AB63" s="359"/>
      <c r="AC63" s="335"/>
      <c r="AD63" s="335"/>
      <c r="AE63" s="335"/>
      <c r="AF63" s="335"/>
      <c r="AG63" s="335"/>
      <c r="AH63" s="335"/>
      <c r="AI63" s="335"/>
      <c r="AJ63" s="335"/>
      <c r="AK63" s="335"/>
      <c r="AL63" s="335"/>
      <c r="AM63" s="335"/>
      <c r="AN63" s="335"/>
      <c r="AO63" s="335"/>
      <c r="AP63" s="335"/>
      <c r="AQ63" s="335"/>
      <c r="AR63" s="335"/>
      <c r="AS63" s="64"/>
      <c r="AT63" s="64"/>
      <c r="AU63" s="64"/>
    </row>
    <row r="64" spans="1:47" ht="19.5" customHeight="1">
      <c r="A64" s="417"/>
      <c r="B64" s="726" t="str">
        <f>DATA!A18</f>
        <v>Nov-20</v>
      </c>
      <c r="C64" s="727"/>
      <c r="D64" s="389" t="str">
        <f>IF(DATA!B18="","",DATA!B18)</f>
        <v/>
      </c>
      <c r="E64" s="720">
        <f>IF(DATA!C18="","",DATA!C18)</f>
        <v>0</v>
      </c>
      <c r="F64" s="735"/>
      <c r="G64" s="389" t="str">
        <f>IF(DATA!D18="","",DATA!D18)</f>
        <v/>
      </c>
      <c r="H64" s="388" t="str">
        <f>IF(DATA!E18="","",DATA!E18)</f>
        <v/>
      </c>
      <c r="I64" s="389" t="str">
        <f>IF(DATA!F18="","",DATA!F18)</f>
        <v/>
      </c>
      <c r="J64" s="736" t="str">
        <f>IF(DATA!G18="","",DATA!G18)</f>
        <v/>
      </c>
      <c r="K64" s="736"/>
      <c r="L64" s="389" t="str">
        <f>IF(DATA!H18="","",DATA!H18)</f>
        <v/>
      </c>
      <c r="M64" s="419">
        <f>IF(DATA!I18="","",DATA!I18)</f>
        <v>0</v>
      </c>
      <c r="N64" s="335"/>
      <c r="O64" s="335"/>
      <c r="P64" s="335"/>
      <c r="Q64" s="335"/>
      <c r="R64" s="335"/>
      <c r="S64" s="335"/>
      <c r="T64" s="335"/>
      <c r="U64" s="335"/>
      <c r="V64" s="335"/>
      <c r="W64" s="335"/>
      <c r="X64" s="335"/>
      <c r="Y64" s="359"/>
      <c r="Z64" s="359"/>
      <c r="AA64" s="359"/>
      <c r="AB64" s="359"/>
      <c r="AC64" s="335"/>
      <c r="AD64" s="335"/>
      <c r="AE64" s="335"/>
      <c r="AF64" s="335"/>
      <c r="AG64" s="335"/>
      <c r="AH64" s="335"/>
      <c r="AI64" s="335"/>
      <c r="AJ64" s="335"/>
      <c r="AK64" s="335"/>
      <c r="AL64" s="335"/>
      <c r="AM64" s="335"/>
      <c r="AN64" s="335"/>
      <c r="AO64" s="335"/>
      <c r="AP64" s="335"/>
      <c r="AQ64" s="335"/>
      <c r="AR64" s="335"/>
      <c r="AS64" s="64"/>
      <c r="AT64" s="64"/>
      <c r="AU64" s="64"/>
    </row>
    <row r="65" spans="1:47" ht="19.5" customHeight="1">
      <c r="A65" s="417"/>
      <c r="B65" s="726" t="str">
        <f>DATA!A19</f>
        <v>Dec-20</v>
      </c>
      <c r="C65" s="727"/>
      <c r="D65" s="389" t="str">
        <f>IF(DATA!B19="","",DATA!B19)</f>
        <v/>
      </c>
      <c r="E65" s="720">
        <f>IF(DATA!C19="","",DATA!C19)</f>
        <v>0</v>
      </c>
      <c r="F65" s="735"/>
      <c r="G65" s="389" t="str">
        <f>IF(DATA!D19="","",DATA!D19)</f>
        <v/>
      </c>
      <c r="H65" s="388" t="str">
        <f>IF(DATA!E19="","",DATA!E19)</f>
        <v/>
      </c>
      <c r="I65" s="389" t="str">
        <f>IF(DATA!F19="","",DATA!F19)</f>
        <v/>
      </c>
      <c r="J65" s="736" t="str">
        <f>IF(DATA!G19="","",DATA!G19)</f>
        <v/>
      </c>
      <c r="K65" s="736"/>
      <c r="L65" s="389" t="str">
        <f>IF(DATA!H19="","",DATA!H19)</f>
        <v/>
      </c>
      <c r="M65" s="419">
        <f>IF(DATA!I19="","",DATA!I19)</f>
        <v>0</v>
      </c>
      <c r="N65" s="335"/>
      <c r="O65" s="335"/>
      <c r="P65" s="335"/>
      <c r="Q65" s="335"/>
      <c r="R65" s="335"/>
      <c r="S65" s="335"/>
      <c r="T65" s="335"/>
      <c r="U65" s="335"/>
      <c r="V65" s="335"/>
      <c r="W65" s="335"/>
      <c r="X65" s="335"/>
      <c r="Y65" s="359"/>
      <c r="Z65" s="359"/>
      <c r="AA65" s="359"/>
      <c r="AB65" s="359"/>
      <c r="AC65" s="335"/>
      <c r="AD65" s="335"/>
      <c r="AE65" s="335"/>
      <c r="AF65" s="335"/>
      <c r="AG65" s="335"/>
      <c r="AH65" s="335"/>
      <c r="AI65" s="335"/>
      <c r="AJ65" s="335"/>
      <c r="AK65" s="335"/>
      <c r="AL65" s="335"/>
      <c r="AM65" s="335"/>
      <c r="AN65" s="335"/>
      <c r="AO65" s="335"/>
      <c r="AP65" s="335"/>
      <c r="AQ65" s="335"/>
      <c r="AR65" s="335"/>
      <c r="AS65" s="64"/>
      <c r="AT65" s="64"/>
      <c r="AU65" s="64"/>
    </row>
    <row r="66" spans="1:47" ht="19.5" customHeight="1">
      <c r="A66" s="417"/>
      <c r="B66" s="726" t="str">
        <f>DATA!A20</f>
        <v>Jan-21</v>
      </c>
      <c r="C66" s="727"/>
      <c r="D66" s="389" t="str">
        <f>IF(DATA!B20="","",DATA!B20)</f>
        <v/>
      </c>
      <c r="E66" s="720">
        <f>IF(DATA!C20="","",DATA!C20)</f>
        <v>0</v>
      </c>
      <c r="F66" s="735"/>
      <c r="G66" s="389" t="str">
        <f>IF(DATA!D20="","",DATA!D20)</f>
        <v/>
      </c>
      <c r="H66" s="388" t="str">
        <f>IF(DATA!E20="","",DATA!E20)</f>
        <v/>
      </c>
      <c r="I66" s="389" t="str">
        <f>IF(DATA!F20="","",DATA!F20)</f>
        <v/>
      </c>
      <c r="J66" s="736" t="str">
        <f>IF(DATA!G20="","",DATA!G20)</f>
        <v/>
      </c>
      <c r="K66" s="736"/>
      <c r="L66" s="389" t="str">
        <f>IF(DATA!H20="","",DATA!H20)</f>
        <v/>
      </c>
      <c r="M66" s="419">
        <f>IF(DATA!I20="","",DATA!I20)</f>
        <v>0</v>
      </c>
      <c r="N66" s="335"/>
      <c r="O66" s="335"/>
      <c r="P66" s="335"/>
      <c r="Q66" s="335"/>
      <c r="R66" s="335"/>
      <c r="S66" s="335"/>
      <c r="T66" s="335"/>
      <c r="U66" s="335"/>
      <c r="V66" s="335"/>
      <c r="W66" s="335"/>
      <c r="X66" s="335"/>
      <c r="Y66" s="359"/>
      <c r="Z66" s="359"/>
      <c r="AA66" s="359"/>
      <c r="AB66" s="359"/>
      <c r="AC66" s="335"/>
      <c r="AD66" s="335"/>
      <c r="AE66" s="335"/>
      <c r="AF66" s="335"/>
      <c r="AG66" s="335"/>
      <c r="AH66" s="335"/>
      <c r="AI66" s="335"/>
      <c r="AJ66" s="335"/>
      <c r="AK66" s="335"/>
      <c r="AL66" s="335"/>
      <c r="AM66" s="335"/>
      <c r="AN66" s="335"/>
      <c r="AO66" s="335"/>
      <c r="AP66" s="335"/>
      <c r="AQ66" s="335"/>
      <c r="AR66" s="335"/>
      <c r="AS66" s="64"/>
      <c r="AT66" s="64"/>
      <c r="AU66" s="64"/>
    </row>
    <row r="67" spans="1:47" ht="19.5" customHeight="1">
      <c r="A67" s="417"/>
      <c r="B67" s="726" t="str">
        <f>DATA!A21</f>
        <v>Feb-21</v>
      </c>
      <c r="C67" s="727"/>
      <c r="D67" s="389" t="str">
        <f>IF(DATA!B21="","",DATA!B21)</f>
        <v/>
      </c>
      <c r="E67" s="720">
        <f>IF(DATA!C21="","",DATA!C21)</f>
        <v>0</v>
      </c>
      <c r="F67" s="735"/>
      <c r="G67" s="389" t="str">
        <f>IF(DATA!D21="","",DATA!D21)</f>
        <v/>
      </c>
      <c r="H67" s="388" t="str">
        <f>IF(DATA!E21="","",DATA!E21)</f>
        <v/>
      </c>
      <c r="I67" s="389" t="str">
        <f>IF(DATA!F21="","",DATA!F21)</f>
        <v/>
      </c>
      <c r="J67" s="736" t="str">
        <f>IF(DATA!G21="","",DATA!G21)</f>
        <v/>
      </c>
      <c r="K67" s="736"/>
      <c r="L67" s="389" t="str">
        <f>IF(DATA!H21="","",DATA!H21)</f>
        <v/>
      </c>
      <c r="M67" s="419">
        <f>IF(DATA!I21="","",DATA!I21)</f>
        <v>0</v>
      </c>
      <c r="N67" s="335"/>
      <c r="O67" s="335"/>
      <c r="P67" s="335"/>
      <c r="Q67" s="335"/>
      <c r="R67" s="335"/>
      <c r="S67" s="335"/>
      <c r="T67" s="335"/>
      <c r="U67" s="335"/>
      <c r="V67" s="335"/>
      <c r="W67" s="335"/>
      <c r="X67" s="335"/>
      <c r="Y67" s="359"/>
      <c r="Z67" s="359"/>
      <c r="AA67" s="359"/>
      <c r="AB67" s="359"/>
      <c r="AC67" s="335"/>
      <c r="AD67" s="335"/>
      <c r="AE67" s="335"/>
      <c r="AF67" s="335"/>
      <c r="AG67" s="335"/>
      <c r="AH67" s="335"/>
      <c r="AI67" s="335"/>
      <c r="AJ67" s="335"/>
      <c r="AK67" s="335"/>
      <c r="AL67" s="335"/>
      <c r="AM67" s="335"/>
      <c r="AN67" s="335"/>
      <c r="AO67" s="335"/>
      <c r="AP67" s="335"/>
      <c r="AQ67" s="335"/>
      <c r="AR67" s="335"/>
      <c r="AS67" s="64"/>
      <c r="AT67" s="64"/>
      <c r="AU67" s="64"/>
    </row>
    <row r="68" spans="1:47" ht="18.75">
      <c r="A68" s="417"/>
      <c r="B68" s="737" t="s">
        <v>345</v>
      </c>
      <c r="C68" s="738"/>
      <c r="D68" s="738"/>
      <c r="E68" s="738"/>
      <c r="F68" s="738"/>
      <c r="G68" s="738"/>
      <c r="H68" s="738"/>
      <c r="I68" s="738"/>
      <c r="J68" s="738"/>
      <c r="K68" s="738"/>
      <c r="L68" s="739"/>
      <c r="M68" s="420" t="str">
        <f>IF(DATA!C23="","",DATA!C23)</f>
        <v/>
      </c>
      <c r="N68" s="335"/>
      <c r="O68" s="335"/>
      <c r="P68" s="335"/>
      <c r="Q68" s="335"/>
      <c r="R68" s="335"/>
      <c r="S68" s="335"/>
      <c r="T68" s="335"/>
      <c r="U68" s="335"/>
      <c r="V68" s="335"/>
      <c r="W68" s="335"/>
      <c r="X68" s="335"/>
      <c r="Y68" s="359"/>
      <c r="Z68" s="359"/>
      <c r="AA68" s="359"/>
      <c r="AB68" s="359"/>
      <c r="AC68" s="335"/>
      <c r="AD68" s="335"/>
      <c r="AE68" s="335"/>
      <c r="AF68" s="335"/>
      <c r="AG68" s="335"/>
      <c r="AH68" s="335"/>
      <c r="AI68" s="335"/>
      <c r="AJ68" s="335"/>
      <c r="AK68" s="335"/>
      <c r="AL68" s="335"/>
      <c r="AM68" s="335"/>
      <c r="AN68" s="335"/>
      <c r="AO68" s="335"/>
      <c r="AP68" s="335"/>
      <c r="AQ68" s="335"/>
      <c r="AR68" s="335"/>
      <c r="AS68" s="64"/>
      <c r="AT68" s="64"/>
      <c r="AU68" s="64"/>
    </row>
    <row r="69" spans="1:47" ht="18.75">
      <c r="A69" s="417"/>
      <c r="B69" s="737" t="s">
        <v>79</v>
      </c>
      <c r="C69" s="738"/>
      <c r="D69" s="738"/>
      <c r="E69" s="738"/>
      <c r="F69" s="738"/>
      <c r="G69" s="738"/>
      <c r="H69" s="738"/>
      <c r="I69" s="738"/>
      <c r="J69" s="738"/>
      <c r="K69" s="738"/>
      <c r="L69" s="739"/>
      <c r="M69" s="420" t="str">
        <f>IF(DATA!C24="","",DATA!C24)</f>
        <v/>
      </c>
      <c r="N69" s="335"/>
      <c r="O69" s="335"/>
      <c r="P69" s="335"/>
      <c r="Q69" s="335"/>
      <c r="R69" s="335"/>
      <c r="S69" s="335"/>
      <c r="T69" s="335"/>
      <c r="U69" s="335"/>
      <c r="V69" s="335"/>
      <c r="W69" s="335"/>
      <c r="X69" s="335"/>
      <c r="Y69" s="359"/>
      <c r="Z69" s="359"/>
      <c r="AA69" s="359"/>
      <c r="AB69" s="359"/>
      <c r="AC69" s="335"/>
      <c r="AD69" s="335"/>
      <c r="AE69" s="335"/>
      <c r="AF69" s="335"/>
      <c r="AG69" s="335"/>
      <c r="AH69" s="335"/>
      <c r="AI69" s="335"/>
      <c r="AJ69" s="335"/>
      <c r="AK69" s="335"/>
      <c r="AL69" s="335"/>
      <c r="AM69" s="335"/>
      <c r="AN69" s="335"/>
      <c r="AO69" s="335"/>
      <c r="AP69" s="335"/>
      <c r="AQ69" s="335"/>
      <c r="AR69" s="335"/>
      <c r="AS69" s="64"/>
      <c r="AT69" s="64"/>
      <c r="AU69" s="64"/>
    </row>
    <row r="70" spans="1:47" ht="18" customHeight="1">
      <c r="A70" s="417"/>
      <c r="B70" s="743" t="s">
        <v>80</v>
      </c>
      <c r="C70" s="744"/>
      <c r="D70" s="744"/>
      <c r="E70" s="744"/>
      <c r="F70" s="744"/>
      <c r="G70" s="744"/>
      <c r="H70" s="744"/>
      <c r="I70" s="744"/>
      <c r="J70" s="744"/>
      <c r="K70" s="744"/>
      <c r="L70" s="745"/>
      <c r="M70" s="420" t="str">
        <f>IF(DATA!C25="","",DATA!C25)</f>
        <v/>
      </c>
      <c r="N70" s="335"/>
      <c r="O70" s="335"/>
      <c r="P70" s="335"/>
      <c r="Q70" s="335"/>
      <c r="R70" s="335"/>
      <c r="S70" s="335"/>
      <c r="T70" s="335"/>
      <c r="U70" s="335"/>
      <c r="V70" s="335"/>
      <c r="W70" s="335"/>
      <c r="X70" s="335"/>
      <c r="Y70" s="359"/>
      <c r="Z70" s="359"/>
      <c r="AA70" s="359"/>
      <c r="AB70" s="359"/>
      <c r="AC70" s="335"/>
      <c r="AD70" s="335"/>
      <c r="AE70" s="335"/>
      <c r="AF70" s="335"/>
      <c r="AG70" s="335"/>
      <c r="AH70" s="335"/>
      <c r="AI70" s="335"/>
      <c r="AJ70" s="335"/>
      <c r="AK70" s="335"/>
      <c r="AL70" s="335"/>
      <c r="AM70" s="335"/>
      <c r="AN70" s="335"/>
      <c r="AO70" s="335"/>
      <c r="AP70" s="335"/>
      <c r="AQ70" s="335"/>
      <c r="AR70" s="335"/>
      <c r="AS70" s="64"/>
      <c r="AT70" s="64"/>
      <c r="AU70" s="64"/>
    </row>
    <row r="71" spans="1:47" ht="24" customHeight="1">
      <c r="A71" s="417"/>
      <c r="B71" s="731" t="s">
        <v>3</v>
      </c>
      <c r="C71" s="732"/>
      <c r="D71" s="388">
        <f>SUM(D56:D67)</f>
        <v>0</v>
      </c>
      <c r="E71" s="733">
        <f>SUM(E56:F67)</f>
        <v>0</v>
      </c>
      <c r="F71" s="734"/>
      <c r="G71" s="388">
        <f>SUM(G56:G67)</f>
        <v>0</v>
      </c>
      <c r="H71" s="388">
        <f>SUM(H56:H67)</f>
        <v>0</v>
      </c>
      <c r="I71" s="388">
        <f>SUM(I56:I67)</f>
        <v>0</v>
      </c>
      <c r="J71" s="733">
        <f>SUM(J56:K67)</f>
        <v>0</v>
      </c>
      <c r="K71" s="734"/>
      <c r="L71" s="388">
        <f>SUM(L56:L67)</f>
        <v>0</v>
      </c>
      <c r="M71" s="421">
        <f>SUM(M56:M70)</f>
        <v>0</v>
      </c>
      <c r="N71" s="335"/>
      <c r="O71" s="335"/>
      <c r="P71" s="335"/>
      <c r="Q71" s="335"/>
      <c r="R71" s="335"/>
      <c r="S71" s="335"/>
      <c r="T71" s="335"/>
      <c r="U71" s="335"/>
      <c r="V71" s="335"/>
      <c r="W71" s="335"/>
      <c r="X71" s="335"/>
      <c r="Y71" s="359"/>
      <c r="Z71" s="359"/>
      <c r="AA71" s="359"/>
      <c r="AB71" s="359"/>
      <c r="AC71" s="335"/>
      <c r="AD71" s="335"/>
      <c r="AE71" s="335"/>
      <c r="AF71" s="335"/>
      <c r="AG71" s="335"/>
      <c r="AH71" s="335"/>
      <c r="AI71" s="335"/>
      <c r="AJ71" s="335"/>
      <c r="AK71" s="335"/>
      <c r="AL71" s="335"/>
      <c r="AM71" s="335"/>
      <c r="AN71" s="335"/>
      <c r="AO71" s="335"/>
      <c r="AP71" s="335"/>
      <c r="AQ71" s="335"/>
      <c r="AR71" s="335"/>
      <c r="AS71" s="64"/>
      <c r="AT71" s="64"/>
      <c r="AU71" s="64"/>
    </row>
    <row r="72" spans="1:47" ht="18.75">
      <c r="A72" s="417"/>
      <c r="B72" s="390"/>
      <c r="C72" s="334"/>
      <c r="D72" s="334"/>
      <c r="E72" s="334"/>
      <c r="F72" s="334"/>
      <c r="G72" s="334"/>
      <c r="H72" s="334"/>
      <c r="I72" s="334"/>
      <c r="J72" s="334"/>
      <c r="K72" s="334"/>
      <c r="L72" s="334"/>
      <c r="M72" s="422"/>
      <c r="N72" s="335"/>
      <c r="O72" s="335"/>
      <c r="P72" s="335"/>
      <c r="Q72" s="335"/>
      <c r="R72" s="335"/>
      <c r="S72" s="335"/>
      <c r="T72" s="335"/>
      <c r="U72" s="335"/>
      <c r="V72" s="335"/>
      <c r="W72" s="335"/>
      <c r="X72" s="335"/>
      <c r="Y72" s="359"/>
      <c r="Z72" s="359"/>
      <c r="AA72" s="359"/>
      <c r="AB72" s="359"/>
      <c r="AC72" s="335"/>
      <c r="AD72" s="335"/>
      <c r="AE72" s="335"/>
      <c r="AF72" s="335"/>
      <c r="AG72" s="335"/>
      <c r="AH72" s="335"/>
      <c r="AI72" s="335"/>
      <c r="AJ72" s="335"/>
      <c r="AK72" s="335"/>
      <c r="AL72" s="335"/>
      <c r="AM72" s="335"/>
      <c r="AN72" s="335"/>
      <c r="AO72" s="335"/>
      <c r="AP72" s="335"/>
      <c r="AQ72" s="335"/>
      <c r="AR72" s="335"/>
      <c r="AS72" s="64"/>
      <c r="AT72" s="64"/>
      <c r="AU72" s="64"/>
    </row>
    <row r="73" spans="1:47" ht="21" customHeight="1">
      <c r="A73" s="417"/>
      <c r="B73" s="740" t="s">
        <v>478</v>
      </c>
      <c r="C73" s="741"/>
      <c r="D73" s="741"/>
      <c r="E73" s="741"/>
      <c r="F73" s="741"/>
      <c r="G73" s="741"/>
      <c r="H73" s="741"/>
      <c r="I73" s="741"/>
      <c r="J73" s="741"/>
      <c r="K73" s="741"/>
      <c r="L73" s="741"/>
      <c r="M73" s="742"/>
      <c r="N73" s="335"/>
      <c r="O73" s="335"/>
      <c r="P73" s="335"/>
      <c r="Q73" s="335"/>
      <c r="R73" s="335"/>
      <c r="S73" s="335"/>
      <c r="T73" s="335"/>
      <c r="U73" s="335"/>
      <c r="V73" s="335"/>
      <c r="W73" s="335"/>
      <c r="X73" s="335"/>
      <c r="Y73" s="359"/>
      <c r="Z73" s="359"/>
      <c r="AA73" s="359"/>
      <c r="AB73" s="359"/>
      <c r="AC73" s="335"/>
      <c r="AD73" s="335"/>
      <c r="AE73" s="335"/>
      <c r="AF73" s="335"/>
      <c r="AG73" s="335"/>
      <c r="AH73" s="335"/>
      <c r="AI73" s="335"/>
      <c r="AJ73" s="335"/>
      <c r="AK73" s="335"/>
      <c r="AL73" s="335"/>
      <c r="AM73" s="335"/>
      <c r="AN73" s="335"/>
      <c r="AO73" s="335"/>
      <c r="AP73" s="335"/>
      <c r="AQ73" s="335"/>
      <c r="AR73" s="335"/>
      <c r="AS73" s="64"/>
      <c r="AT73" s="64"/>
      <c r="AU73" s="64"/>
    </row>
    <row r="74" spans="1:47" ht="21" customHeight="1">
      <c r="A74" s="417"/>
      <c r="B74" s="728" t="s">
        <v>54</v>
      </c>
      <c r="C74" s="728"/>
      <c r="D74" s="391" t="s">
        <v>4</v>
      </c>
      <c r="E74" s="729" t="s">
        <v>224</v>
      </c>
      <c r="F74" s="730"/>
      <c r="G74" s="391" t="s">
        <v>225</v>
      </c>
      <c r="H74" s="391" t="str">
        <f>IF(DATA!M9="","",DATA!M9)</f>
        <v>GPAIS</v>
      </c>
      <c r="I74" s="391" t="str">
        <f>IF(DATA!N9="","",DATA!N9)</f>
        <v/>
      </c>
      <c r="J74" s="729" t="s">
        <v>226</v>
      </c>
      <c r="K74" s="730"/>
      <c r="L74" s="391" t="s">
        <v>227</v>
      </c>
      <c r="M74" s="423" t="s">
        <v>3</v>
      </c>
      <c r="N74" s="335"/>
      <c r="O74" s="335"/>
      <c r="P74" s="335"/>
      <c r="Q74" s="335"/>
      <c r="R74" s="335"/>
      <c r="S74" s="335"/>
      <c r="T74" s="335"/>
      <c r="U74" s="335"/>
      <c r="V74" s="335"/>
      <c r="W74" s="335"/>
      <c r="X74" s="335"/>
      <c r="Y74" s="359"/>
      <c r="Z74" s="359"/>
      <c r="AA74" s="359"/>
      <c r="AB74" s="359"/>
      <c r="AC74" s="335"/>
      <c r="AD74" s="335"/>
      <c r="AE74" s="335"/>
      <c r="AF74" s="335"/>
      <c r="AG74" s="335"/>
      <c r="AH74" s="335"/>
      <c r="AI74" s="335"/>
      <c r="AJ74" s="335"/>
      <c r="AK74" s="335"/>
      <c r="AL74" s="335"/>
      <c r="AM74" s="335"/>
      <c r="AN74" s="335"/>
      <c r="AO74" s="335"/>
      <c r="AP74" s="335"/>
      <c r="AQ74" s="335"/>
      <c r="AR74" s="335"/>
      <c r="AS74" s="64"/>
      <c r="AT74" s="64"/>
      <c r="AU74" s="64"/>
    </row>
    <row r="75" spans="1:47" ht="21" customHeight="1">
      <c r="A75" s="417"/>
      <c r="B75" s="726" t="str">
        <f>DATA!A10</f>
        <v>Mar-20</v>
      </c>
      <c r="C75" s="727"/>
      <c r="D75" s="392" t="str">
        <f>IF(DATA!J10="","",DATA!J10)</f>
        <v/>
      </c>
      <c r="E75" s="724" t="str">
        <f>IF(DATA!K10="","",DATA!K10)</f>
        <v/>
      </c>
      <c r="F75" s="725"/>
      <c r="G75" s="392" t="str">
        <f>IF(DATA!L10="","",DATA!L10)</f>
        <v/>
      </c>
      <c r="H75" s="392" t="str">
        <f>IF(DATA!M10="","",DATA!M10)</f>
        <v/>
      </c>
      <c r="I75" s="392" t="str">
        <f>IF(DATA!N10="","",DATA!N10)</f>
        <v/>
      </c>
      <c r="J75" s="724" t="str">
        <f>IF(DATA!O10="","",DATA!O10)</f>
        <v/>
      </c>
      <c r="K75" s="725"/>
      <c r="L75" s="392" t="str">
        <f>IF(DATA!P10="","",DATA!P10)</f>
        <v/>
      </c>
      <c r="M75" s="424" t="str">
        <f>IF(DATA!Q10=0,"",DATA!Q10)</f>
        <v/>
      </c>
      <c r="N75" s="335"/>
      <c r="O75" s="335"/>
      <c r="P75" s="335"/>
      <c r="Q75" s="335"/>
      <c r="R75" s="335"/>
      <c r="S75" s="335"/>
      <c r="T75" s="335"/>
      <c r="U75" s="335"/>
      <c r="V75" s="335"/>
      <c r="W75" s="335"/>
      <c r="X75" s="335"/>
      <c r="Y75" s="359"/>
      <c r="Z75" s="359"/>
      <c r="AA75" s="359"/>
      <c r="AB75" s="359"/>
      <c r="AC75" s="335"/>
      <c r="AD75" s="335"/>
      <c r="AE75" s="335"/>
      <c r="AF75" s="335"/>
      <c r="AG75" s="335"/>
      <c r="AH75" s="335"/>
      <c r="AI75" s="335"/>
      <c r="AJ75" s="335"/>
      <c r="AK75" s="335"/>
      <c r="AL75" s="335"/>
      <c r="AM75" s="335"/>
      <c r="AN75" s="335"/>
      <c r="AO75" s="335"/>
      <c r="AP75" s="335"/>
      <c r="AQ75" s="335"/>
      <c r="AR75" s="335"/>
      <c r="AS75" s="64"/>
      <c r="AT75" s="64"/>
      <c r="AU75" s="64"/>
    </row>
    <row r="76" spans="1:47" ht="21" customHeight="1">
      <c r="A76" s="417"/>
      <c r="B76" s="726" t="str">
        <f>DATA!A11</f>
        <v>Apr-20</v>
      </c>
      <c r="C76" s="727"/>
      <c r="D76" s="392" t="str">
        <f>IF(DATA!J11="","",DATA!J11)</f>
        <v/>
      </c>
      <c r="E76" s="724" t="str">
        <f>IF(DATA!K11="","",DATA!K11)</f>
        <v/>
      </c>
      <c r="F76" s="725"/>
      <c r="G76" s="392" t="str">
        <f>IF(DATA!L11="","",DATA!L11)</f>
        <v/>
      </c>
      <c r="H76" s="392" t="str">
        <f>IF(DATA!M11="","",DATA!M11)</f>
        <v/>
      </c>
      <c r="I76" s="392" t="str">
        <f>IF(DATA!N11="","",DATA!N11)</f>
        <v/>
      </c>
      <c r="J76" s="724" t="str">
        <f>IF(DATA!O11="","",DATA!O11)</f>
        <v/>
      </c>
      <c r="K76" s="725"/>
      <c r="L76" s="392" t="str">
        <f>IF(DATA!P11="","",DATA!P11)</f>
        <v/>
      </c>
      <c r="M76" s="424" t="str">
        <f>IF(DATA!Q11=0,"",DATA!Q11)</f>
        <v/>
      </c>
      <c r="N76" s="335"/>
      <c r="O76" s="335"/>
      <c r="P76" s="335"/>
      <c r="Q76" s="335"/>
      <c r="R76" s="335"/>
      <c r="S76" s="335"/>
      <c r="T76" s="335"/>
      <c r="U76" s="335"/>
      <c r="V76" s="335"/>
      <c r="W76" s="335"/>
      <c r="X76" s="335"/>
      <c r="Y76" s="359"/>
      <c r="Z76" s="359"/>
      <c r="AA76" s="359"/>
      <c r="AB76" s="359"/>
      <c r="AC76" s="335"/>
      <c r="AD76" s="335"/>
      <c r="AE76" s="335"/>
      <c r="AF76" s="335"/>
      <c r="AG76" s="335"/>
      <c r="AH76" s="335"/>
      <c r="AI76" s="335"/>
      <c r="AJ76" s="335"/>
      <c r="AK76" s="335"/>
      <c r="AL76" s="335"/>
      <c r="AM76" s="335"/>
      <c r="AN76" s="335"/>
      <c r="AO76" s="335"/>
      <c r="AP76" s="335"/>
      <c r="AQ76" s="335"/>
      <c r="AR76" s="335"/>
      <c r="AS76" s="64"/>
      <c r="AT76" s="64"/>
      <c r="AU76" s="64"/>
    </row>
    <row r="77" spans="1:47" ht="21" customHeight="1">
      <c r="A77" s="417"/>
      <c r="B77" s="726" t="str">
        <f>DATA!A12</f>
        <v>May-20</v>
      </c>
      <c r="C77" s="727"/>
      <c r="D77" s="392" t="str">
        <f>IF(DATA!J12="","",DATA!J12)</f>
        <v/>
      </c>
      <c r="E77" s="724" t="str">
        <f>IF(DATA!K12="","",DATA!K12)</f>
        <v/>
      </c>
      <c r="F77" s="725"/>
      <c r="G77" s="392" t="str">
        <f>IF(DATA!L12="","",DATA!L12)</f>
        <v/>
      </c>
      <c r="H77" s="392" t="str">
        <f>IF(DATA!M12="","",DATA!M12)</f>
        <v/>
      </c>
      <c r="I77" s="392" t="str">
        <f>IF(DATA!N12="","",DATA!N12)</f>
        <v/>
      </c>
      <c r="J77" s="724" t="str">
        <f>IF(DATA!O12="","",DATA!O12)</f>
        <v/>
      </c>
      <c r="K77" s="725"/>
      <c r="L77" s="392" t="str">
        <f>IF(DATA!P12="","",DATA!P12)</f>
        <v/>
      </c>
      <c r="M77" s="424" t="str">
        <f>IF(DATA!Q12=0,"",DATA!Q12)</f>
        <v/>
      </c>
      <c r="N77" s="335"/>
      <c r="O77" s="335"/>
      <c r="P77" s="335"/>
      <c r="Q77" s="335"/>
      <c r="R77" s="335"/>
      <c r="S77" s="335"/>
      <c r="T77" s="335"/>
      <c r="U77" s="335"/>
      <c r="V77" s="335"/>
      <c r="W77" s="335"/>
      <c r="X77" s="335"/>
      <c r="Y77" s="359"/>
      <c r="Z77" s="359"/>
      <c r="AA77" s="359"/>
      <c r="AB77" s="359"/>
      <c r="AC77" s="335"/>
      <c r="AD77" s="335"/>
      <c r="AE77" s="335"/>
      <c r="AF77" s="335"/>
      <c r="AG77" s="335"/>
      <c r="AH77" s="335"/>
      <c r="AI77" s="335"/>
      <c r="AJ77" s="335"/>
      <c r="AK77" s="335"/>
      <c r="AL77" s="335"/>
      <c r="AM77" s="335"/>
      <c r="AN77" s="335"/>
      <c r="AO77" s="335"/>
      <c r="AP77" s="335"/>
      <c r="AQ77" s="335"/>
      <c r="AR77" s="335"/>
      <c r="AS77" s="64"/>
      <c r="AT77" s="64"/>
      <c r="AU77" s="64"/>
    </row>
    <row r="78" spans="1:47" ht="21" customHeight="1">
      <c r="A78" s="417"/>
      <c r="B78" s="726" t="str">
        <f>DATA!A13</f>
        <v>Jun-20</v>
      </c>
      <c r="C78" s="727"/>
      <c r="D78" s="392" t="str">
        <f>IF(DATA!J13="","",DATA!J13)</f>
        <v/>
      </c>
      <c r="E78" s="724" t="str">
        <f>IF(DATA!K13="","",DATA!K13)</f>
        <v/>
      </c>
      <c r="F78" s="725"/>
      <c r="G78" s="392" t="str">
        <f>IF(DATA!L13="","",DATA!L13)</f>
        <v/>
      </c>
      <c r="H78" s="392" t="str">
        <f>IF(DATA!M13="","",DATA!M13)</f>
        <v/>
      </c>
      <c r="I78" s="392" t="str">
        <f>IF(DATA!N13="","",DATA!N13)</f>
        <v/>
      </c>
      <c r="J78" s="724" t="str">
        <f>IF(DATA!O13="","",DATA!O13)</f>
        <v/>
      </c>
      <c r="K78" s="725"/>
      <c r="L78" s="392" t="str">
        <f>IF(DATA!P13="","",DATA!P13)</f>
        <v/>
      </c>
      <c r="M78" s="424" t="str">
        <f>IF(DATA!Q13=0,"",DATA!Q13)</f>
        <v/>
      </c>
      <c r="N78" s="335"/>
      <c r="O78" s="335"/>
      <c r="P78" s="335"/>
      <c r="Q78" s="335"/>
      <c r="R78" s="335"/>
      <c r="S78" s="335"/>
      <c r="T78" s="335"/>
      <c r="U78" s="335"/>
      <c r="V78" s="335"/>
      <c r="W78" s="335"/>
      <c r="X78" s="335"/>
      <c r="Y78" s="359"/>
      <c r="Z78" s="359"/>
      <c r="AA78" s="359"/>
      <c r="AB78" s="359"/>
      <c r="AC78" s="335"/>
      <c r="AD78" s="335"/>
      <c r="AE78" s="335"/>
      <c r="AF78" s="335"/>
      <c r="AG78" s="335"/>
      <c r="AH78" s="335"/>
      <c r="AI78" s="335"/>
      <c r="AJ78" s="335"/>
      <c r="AK78" s="335"/>
      <c r="AL78" s="335"/>
      <c r="AM78" s="335"/>
      <c r="AN78" s="335"/>
      <c r="AO78" s="335"/>
      <c r="AP78" s="335"/>
      <c r="AQ78" s="335"/>
      <c r="AR78" s="335"/>
      <c r="AS78" s="64"/>
      <c r="AT78" s="64"/>
      <c r="AU78" s="64"/>
    </row>
    <row r="79" spans="1:47" ht="21" customHeight="1">
      <c r="A79" s="387"/>
      <c r="B79" s="726" t="str">
        <f>DATA!A14</f>
        <v>Jul-20</v>
      </c>
      <c r="C79" s="727"/>
      <c r="D79" s="392" t="str">
        <f>IF(DATA!J14="","",DATA!J14)</f>
        <v/>
      </c>
      <c r="E79" s="724" t="str">
        <f>IF(DATA!K14="","",DATA!K14)</f>
        <v/>
      </c>
      <c r="F79" s="725"/>
      <c r="G79" s="392" t="str">
        <f>IF(DATA!L14="","",DATA!L14)</f>
        <v/>
      </c>
      <c r="H79" s="392" t="str">
        <f>IF(DATA!M14="","",DATA!M14)</f>
        <v/>
      </c>
      <c r="I79" s="392" t="str">
        <f>IF(DATA!N14="","",DATA!N14)</f>
        <v/>
      </c>
      <c r="J79" s="724" t="str">
        <f>IF(DATA!O14="","",DATA!O14)</f>
        <v/>
      </c>
      <c r="K79" s="725"/>
      <c r="L79" s="392" t="str">
        <f>IF(DATA!P14="","",DATA!P14)</f>
        <v/>
      </c>
      <c r="M79" s="424" t="str">
        <f>IF(DATA!Q14=0,"",DATA!Q14)</f>
        <v/>
      </c>
      <c r="N79" s="335"/>
      <c r="O79" s="335"/>
      <c r="P79" s="335"/>
      <c r="Q79" s="335"/>
      <c r="R79" s="335"/>
      <c r="S79" s="335"/>
      <c r="T79" s="335"/>
      <c r="U79" s="335"/>
      <c r="V79" s="335"/>
      <c r="W79" s="335"/>
      <c r="X79" s="335"/>
      <c r="Y79" s="359"/>
      <c r="Z79" s="359"/>
      <c r="AA79" s="359"/>
      <c r="AB79" s="359"/>
      <c r="AC79" s="335"/>
      <c r="AD79" s="335"/>
      <c r="AE79" s="335"/>
      <c r="AF79" s="335"/>
      <c r="AG79" s="335"/>
      <c r="AH79" s="335"/>
      <c r="AI79" s="335"/>
      <c r="AJ79" s="335"/>
      <c r="AK79" s="335"/>
      <c r="AL79" s="335"/>
      <c r="AM79" s="335"/>
      <c r="AN79" s="335"/>
      <c r="AO79" s="335"/>
      <c r="AP79" s="335"/>
      <c r="AQ79" s="335"/>
      <c r="AR79" s="335"/>
      <c r="AS79" s="64"/>
      <c r="AT79" s="64"/>
      <c r="AU79" s="64"/>
    </row>
    <row r="80" spans="1:47" ht="21" customHeight="1">
      <c r="A80" s="387"/>
      <c r="B80" s="726" t="str">
        <f>DATA!A15</f>
        <v>Aug-20</v>
      </c>
      <c r="C80" s="727"/>
      <c r="D80" s="392" t="str">
        <f>IF(DATA!J15="","",DATA!J15)</f>
        <v/>
      </c>
      <c r="E80" s="724" t="str">
        <f>IF(DATA!K15="","",DATA!K15)</f>
        <v/>
      </c>
      <c r="F80" s="725"/>
      <c r="G80" s="392" t="str">
        <f>IF(DATA!L15="","",DATA!L15)</f>
        <v/>
      </c>
      <c r="H80" s="392" t="str">
        <f>IF(DATA!M15="","",DATA!M15)</f>
        <v/>
      </c>
      <c r="I80" s="392" t="str">
        <f>IF(DATA!N15="","",DATA!N15)</f>
        <v/>
      </c>
      <c r="J80" s="724" t="str">
        <f>IF(DATA!O15="","",DATA!O15)</f>
        <v/>
      </c>
      <c r="K80" s="725"/>
      <c r="L80" s="392" t="str">
        <f>IF(DATA!P15="","",DATA!P15)</f>
        <v/>
      </c>
      <c r="M80" s="424" t="str">
        <f>IF(DATA!Q15=0,"",DATA!Q15)</f>
        <v/>
      </c>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64"/>
      <c r="AT80" s="64"/>
      <c r="AU80" s="64"/>
    </row>
    <row r="81" spans="1:47" ht="21" customHeight="1">
      <c r="A81" s="387"/>
      <c r="B81" s="726" t="str">
        <f>DATA!A16</f>
        <v>Sep-20</v>
      </c>
      <c r="C81" s="727"/>
      <c r="D81" s="392" t="str">
        <f>IF(DATA!J16="","",DATA!J16)</f>
        <v/>
      </c>
      <c r="E81" s="724" t="str">
        <f>IF(DATA!K16="","",DATA!K16)</f>
        <v/>
      </c>
      <c r="F81" s="725"/>
      <c r="G81" s="392" t="str">
        <f>IF(DATA!L16="","",DATA!L16)</f>
        <v/>
      </c>
      <c r="H81" s="392" t="str">
        <f>IF(DATA!M16="","",DATA!M16)</f>
        <v/>
      </c>
      <c r="I81" s="392" t="str">
        <f>IF(DATA!N16="","",DATA!N16)</f>
        <v/>
      </c>
      <c r="J81" s="724" t="str">
        <f>IF(DATA!O16="","",DATA!O16)</f>
        <v/>
      </c>
      <c r="K81" s="725"/>
      <c r="L81" s="392" t="str">
        <f>IF(DATA!P16="","",DATA!P16)</f>
        <v/>
      </c>
      <c r="M81" s="424" t="str">
        <f>IF(DATA!Q16=0,"",DATA!Q16)</f>
        <v/>
      </c>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64"/>
      <c r="AT81" s="64"/>
      <c r="AU81" s="64"/>
    </row>
    <row r="82" spans="1:47" ht="21" customHeight="1">
      <c r="A82" s="387"/>
      <c r="B82" s="726" t="str">
        <f>DATA!A17</f>
        <v>Oct-20</v>
      </c>
      <c r="C82" s="727"/>
      <c r="D82" s="392" t="str">
        <f>IF(DATA!J17="","",DATA!J17)</f>
        <v/>
      </c>
      <c r="E82" s="724" t="str">
        <f>IF(DATA!K17="","",DATA!K17)</f>
        <v/>
      </c>
      <c r="F82" s="725"/>
      <c r="G82" s="392" t="str">
        <f>IF(DATA!L17="","",DATA!L17)</f>
        <v/>
      </c>
      <c r="H82" s="392" t="str">
        <f>IF(DATA!M17="","",DATA!M17)</f>
        <v/>
      </c>
      <c r="I82" s="392" t="str">
        <f>IF(DATA!N17="","",DATA!N17)</f>
        <v/>
      </c>
      <c r="J82" s="724" t="str">
        <f>IF(DATA!O17="","",DATA!O17)</f>
        <v/>
      </c>
      <c r="K82" s="725"/>
      <c r="L82" s="392" t="str">
        <f>IF(DATA!P17="","",DATA!P17)</f>
        <v/>
      </c>
      <c r="M82" s="424" t="str">
        <f>IF(DATA!Q17=0,"",DATA!Q17)</f>
        <v/>
      </c>
      <c r="N82" s="335"/>
      <c r="O82" s="335"/>
      <c r="P82" s="335"/>
      <c r="Q82" s="335"/>
      <c r="R82" s="335"/>
      <c r="S82" s="335"/>
      <c r="T82" s="335"/>
      <c r="U82" s="335"/>
      <c r="V82" s="335"/>
      <c r="W82" s="335"/>
      <c r="X82" s="335"/>
      <c r="Y82" s="335"/>
      <c r="Z82" s="335" t="s">
        <v>776</v>
      </c>
      <c r="AA82" s="335"/>
      <c r="AB82" s="335"/>
      <c r="AC82" s="335"/>
      <c r="AD82" s="335"/>
      <c r="AE82" s="335"/>
      <c r="AF82" s="335"/>
      <c r="AG82" s="335"/>
      <c r="AH82" s="335"/>
      <c r="AI82" s="335"/>
      <c r="AJ82" s="335"/>
      <c r="AK82" s="335"/>
      <c r="AL82" s="335"/>
      <c r="AM82" s="335"/>
      <c r="AN82" s="335"/>
      <c r="AO82" s="335"/>
      <c r="AP82" s="335"/>
      <c r="AQ82" s="335"/>
      <c r="AR82" s="335"/>
      <c r="AS82" s="64"/>
      <c r="AT82" s="64"/>
      <c r="AU82" s="64"/>
    </row>
    <row r="83" spans="1:47" ht="21" customHeight="1">
      <c r="A83" s="387"/>
      <c r="B83" s="726" t="str">
        <f>DATA!A18</f>
        <v>Nov-20</v>
      </c>
      <c r="C83" s="727"/>
      <c r="D83" s="392" t="str">
        <f>IF(DATA!J18="","",DATA!J18)</f>
        <v/>
      </c>
      <c r="E83" s="724" t="str">
        <f>IF(DATA!K18="","",DATA!K18)</f>
        <v/>
      </c>
      <c r="F83" s="725"/>
      <c r="G83" s="392" t="str">
        <f>IF(DATA!L18="","",DATA!L18)</f>
        <v/>
      </c>
      <c r="H83" s="392" t="str">
        <f>IF(DATA!M18="","",DATA!M18)</f>
        <v/>
      </c>
      <c r="I83" s="392" t="str">
        <f>IF(DATA!N18="","",DATA!N18)</f>
        <v/>
      </c>
      <c r="J83" s="724" t="str">
        <f>IF(DATA!O18="","",DATA!O18)</f>
        <v/>
      </c>
      <c r="K83" s="725"/>
      <c r="L83" s="392" t="str">
        <f>IF(DATA!P18="","",DATA!P18)</f>
        <v/>
      </c>
      <c r="M83" s="424" t="str">
        <f>IF(DATA!Q18=0,"",DATA!Q18)</f>
        <v/>
      </c>
      <c r="N83" s="335"/>
      <c r="O83" s="335"/>
      <c r="P83" s="335"/>
      <c r="Q83" s="335"/>
      <c r="R83" s="335"/>
      <c r="S83" s="335"/>
      <c r="T83" s="335"/>
      <c r="U83" s="335"/>
      <c r="V83" s="335"/>
      <c r="W83" s="335"/>
      <c r="X83" s="335"/>
      <c r="Y83" s="335"/>
      <c r="Z83" s="335" t="s">
        <v>777</v>
      </c>
      <c r="AA83" s="335"/>
      <c r="AB83" s="335"/>
      <c r="AC83" s="335"/>
      <c r="AD83" s="335"/>
      <c r="AE83" s="335"/>
      <c r="AF83" s="335"/>
      <c r="AG83" s="335"/>
      <c r="AH83" s="335"/>
      <c r="AI83" s="335"/>
      <c r="AJ83" s="335"/>
      <c r="AK83" s="335"/>
      <c r="AL83" s="335"/>
      <c r="AM83" s="335"/>
      <c r="AN83" s="335"/>
      <c r="AO83" s="335"/>
      <c r="AP83" s="335"/>
      <c r="AQ83" s="335"/>
      <c r="AR83" s="335"/>
      <c r="AS83" s="64"/>
      <c r="AT83" s="64"/>
      <c r="AU83" s="64"/>
    </row>
    <row r="84" spans="1:47" ht="21" customHeight="1">
      <c r="A84" s="387"/>
      <c r="B84" s="726" t="str">
        <f>DATA!A19</f>
        <v>Dec-20</v>
      </c>
      <c r="C84" s="727"/>
      <c r="D84" s="392" t="str">
        <f>IF(DATA!J19="","",DATA!J19)</f>
        <v/>
      </c>
      <c r="E84" s="724" t="str">
        <f>IF(DATA!K19="","",DATA!K19)</f>
        <v/>
      </c>
      <c r="F84" s="725"/>
      <c r="G84" s="392" t="str">
        <f>IF(DATA!L19="","",DATA!L19)</f>
        <v/>
      </c>
      <c r="H84" s="392" t="str">
        <f>IF(DATA!M19="","",DATA!M19)</f>
        <v/>
      </c>
      <c r="I84" s="392" t="str">
        <f>IF(DATA!N19="","",DATA!N19)</f>
        <v/>
      </c>
      <c r="J84" s="724" t="str">
        <f>IF(DATA!O19="","",DATA!O19)</f>
        <v/>
      </c>
      <c r="K84" s="725"/>
      <c r="L84" s="392" t="str">
        <f>IF(DATA!P19="","",DATA!P19)</f>
        <v/>
      </c>
      <c r="M84" s="424" t="str">
        <f>IF(DATA!Q19=0,"",DATA!Q19)</f>
        <v/>
      </c>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64"/>
      <c r="AT84" s="64"/>
      <c r="AU84" s="64"/>
    </row>
    <row r="85" spans="1:47" ht="21" customHeight="1">
      <c r="A85" s="387"/>
      <c r="B85" s="726" t="str">
        <f>DATA!A20</f>
        <v>Jan-21</v>
      </c>
      <c r="C85" s="727"/>
      <c r="D85" s="392" t="str">
        <f>IF(DATA!J20="","",DATA!J20)</f>
        <v/>
      </c>
      <c r="E85" s="724" t="str">
        <f>IF(DATA!K20="","",DATA!K20)</f>
        <v/>
      </c>
      <c r="F85" s="725"/>
      <c r="G85" s="392" t="str">
        <f>IF(DATA!L20="","",DATA!L20)</f>
        <v/>
      </c>
      <c r="H85" s="392" t="str">
        <f>IF(DATA!M20="","",DATA!M20)</f>
        <v/>
      </c>
      <c r="I85" s="392" t="str">
        <f>IF(DATA!N20="","",DATA!N20)</f>
        <v/>
      </c>
      <c r="J85" s="724" t="str">
        <f>IF(DATA!O20="","",DATA!O20)</f>
        <v/>
      </c>
      <c r="K85" s="725"/>
      <c r="L85" s="392" t="str">
        <f>IF(DATA!P20="","",DATA!P20)</f>
        <v/>
      </c>
      <c r="M85" s="424" t="str">
        <f>IF(DATA!Q20=0,"",DATA!Q20)</f>
        <v/>
      </c>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64"/>
      <c r="AT85" s="64"/>
      <c r="AU85" s="64"/>
    </row>
    <row r="86" spans="1:47" ht="21" customHeight="1">
      <c r="A86" s="387"/>
      <c r="B86" s="726" t="str">
        <f>DATA!A21</f>
        <v>Feb-21</v>
      </c>
      <c r="C86" s="727"/>
      <c r="D86" s="392" t="str">
        <f>IF(DATA!J21="","",DATA!J21)</f>
        <v/>
      </c>
      <c r="E86" s="724" t="str">
        <f>IF(DATA!K21="","",DATA!K21)</f>
        <v/>
      </c>
      <c r="F86" s="725"/>
      <c r="G86" s="392" t="str">
        <f>IF(DATA!L21="","",DATA!L21)</f>
        <v/>
      </c>
      <c r="H86" s="392" t="str">
        <f>IF(DATA!M21="","",DATA!M21)</f>
        <v/>
      </c>
      <c r="I86" s="392" t="str">
        <f>IF(DATA!N21="","",DATA!N21)</f>
        <v/>
      </c>
      <c r="J86" s="724" t="str">
        <f>IF(DATA!O21="","",DATA!O21)</f>
        <v/>
      </c>
      <c r="K86" s="725"/>
      <c r="L86" s="392" t="str">
        <f>IF(DATA!P21="","",DATA!P21)</f>
        <v/>
      </c>
      <c r="M86" s="424" t="str">
        <f>IF(DATA!Q21=0,"",DATA!Q21)</f>
        <v/>
      </c>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64"/>
      <c r="AT86" s="64"/>
      <c r="AU86" s="64"/>
    </row>
    <row r="87" spans="1:47" ht="24" customHeight="1">
      <c r="A87" s="387"/>
      <c r="B87" s="722" t="s">
        <v>479</v>
      </c>
      <c r="C87" s="723"/>
      <c r="D87" s="392" t="str">
        <f>IF(DATA!J23="","",DATA!J23)</f>
        <v/>
      </c>
      <c r="E87" s="724"/>
      <c r="F87" s="725"/>
      <c r="G87" s="392"/>
      <c r="H87" s="392"/>
      <c r="I87" s="392"/>
      <c r="J87" s="724"/>
      <c r="K87" s="725"/>
      <c r="L87" s="392"/>
      <c r="M87" s="425" t="str">
        <f>IF(D87="","",D87)</f>
        <v/>
      </c>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64"/>
      <c r="AT87" s="64"/>
      <c r="AU87" s="64"/>
    </row>
    <row r="88" spans="1:47" ht="24" customHeight="1">
      <c r="A88" s="387"/>
      <c r="B88" s="722" t="s">
        <v>480</v>
      </c>
      <c r="C88" s="723"/>
      <c r="D88" s="392" t="str">
        <f>IF(DATA!J24="","",DATA!J24)</f>
        <v/>
      </c>
      <c r="E88" s="724"/>
      <c r="F88" s="725"/>
      <c r="G88" s="392"/>
      <c r="H88" s="392"/>
      <c r="I88" s="392"/>
      <c r="J88" s="724"/>
      <c r="K88" s="725"/>
      <c r="L88" s="392"/>
      <c r="M88" s="425" t="str">
        <f t="shared" ref="M88:M89" si="7">IF(D88="","",D88)</f>
        <v/>
      </c>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64"/>
      <c r="AT88" s="64"/>
      <c r="AU88" s="64"/>
    </row>
    <row r="89" spans="1:47" ht="36.75" customHeight="1">
      <c r="A89" s="387"/>
      <c r="B89" s="722" t="s">
        <v>490</v>
      </c>
      <c r="C89" s="723"/>
      <c r="D89" s="392" t="str">
        <f>IF(DATA!J25="","",DATA!J25)</f>
        <v/>
      </c>
      <c r="E89" s="724"/>
      <c r="F89" s="725"/>
      <c r="G89" s="392"/>
      <c r="H89" s="392"/>
      <c r="I89" s="392"/>
      <c r="J89" s="724"/>
      <c r="K89" s="725"/>
      <c r="L89" s="392"/>
      <c r="M89" s="425" t="str">
        <f t="shared" si="7"/>
        <v/>
      </c>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64"/>
      <c r="AT89" s="64"/>
      <c r="AU89" s="64"/>
    </row>
    <row r="90" spans="1:47" ht="24" customHeight="1" thickBot="1">
      <c r="A90" s="426"/>
      <c r="B90" s="714" t="s">
        <v>3</v>
      </c>
      <c r="C90" s="715"/>
      <c r="D90" s="427">
        <f>SUM(D75:D89)</f>
        <v>0</v>
      </c>
      <c r="E90" s="716">
        <f>SUM(E75:F86)</f>
        <v>0</v>
      </c>
      <c r="F90" s="716"/>
      <c r="G90" s="427">
        <f>SUM(G75:G86)</f>
        <v>0</v>
      </c>
      <c r="H90" s="427">
        <f>SUM(H75:H86)</f>
        <v>0</v>
      </c>
      <c r="I90" s="427">
        <f>SUM(I75:I86)</f>
        <v>0</v>
      </c>
      <c r="J90" s="716">
        <f>SUM(J75:K86)</f>
        <v>0</v>
      </c>
      <c r="K90" s="716"/>
      <c r="L90" s="427">
        <f>SUM(L75:L86)</f>
        <v>0</v>
      </c>
      <c r="M90" s="428">
        <f>SUM(M75:M89)</f>
        <v>0</v>
      </c>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64"/>
      <c r="AT90" s="64"/>
      <c r="AU90" s="64"/>
    </row>
    <row r="91" spans="1:47" ht="15.75" thickTop="1">
      <c r="A91" s="430"/>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64"/>
      <c r="AT91" s="64"/>
      <c r="AU91" s="64"/>
    </row>
    <row r="92" spans="1:47">
      <c r="A92" s="335"/>
      <c r="B92" s="335"/>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5"/>
      <c r="AN92" s="335"/>
      <c r="AO92" s="335"/>
      <c r="AP92" s="335"/>
      <c r="AQ92" s="335"/>
      <c r="AR92" s="335"/>
      <c r="AS92" s="64"/>
      <c r="AT92" s="64"/>
      <c r="AU92" s="64"/>
    </row>
    <row r="93" spans="1:47">
      <c r="A93" s="335"/>
      <c r="B93" s="335"/>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64"/>
      <c r="AT93" s="64"/>
      <c r="AU93" s="64"/>
    </row>
    <row r="94" spans="1:47">
      <c r="A94" s="335"/>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64"/>
      <c r="AT94" s="64"/>
      <c r="AU94" s="64"/>
    </row>
    <row r="95" spans="1:47">
      <c r="A95" s="335"/>
      <c r="B95" s="335"/>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64"/>
      <c r="AT95" s="64"/>
      <c r="AU95" s="64"/>
    </row>
    <row r="96" spans="1:47">
      <c r="A96" s="335"/>
      <c r="B96" s="335"/>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64"/>
      <c r="AT96" s="64"/>
      <c r="AU96" s="64"/>
    </row>
    <row r="97" spans="1:47">
      <c r="A97" s="335"/>
      <c r="B97" s="335"/>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5"/>
      <c r="AR97" s="335"/>
      <c r="AS97" s="64"/>
      <c r="AT97" s="64"/>
      <c r="AU97" s="64"/>
    </row>
    <row r="98" spans="1:47">
      <c r="A98" s="335"/>
      <c r="B98" s="3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64"/>
      <c r="AT98" s="64"/>
      <c r="AU98" s="64"/>
    </row>
    <row r="99" spans="1:47">
      <c r="A99" s="335"/>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64"/>
      <c r="AT99" s="64"/>
      <c r="AU99" s="64"/>
    </row>
    <row r="100" spans="1:47">
      <c r="A100" s="335"/>
      <c r="B100" s="335"/>
      <c r="C100" s="335"/>
      <c r="D100" s="335"/>
      <c r="E100" s="335"/>
      <c r="F100" s="335"/>
      <c r="G100" s="335"/>
      <c r="H100" s="335"/>
      <c r="I100" s="335"/>
      <c r="J100" s="335"/>
      <c r="K100" s="335"/>
      <c r="L100" s="335"/>
      <c r="M100" s="335"/>
      <c r="N100" s="335"/>
      <c r="O100" s="335"/>
      <c r="P100" s="335"/>
      <c r="Q100" s="335"/>
      <c r="R100" s="335"/>
      <c r="S100" s="335"/>
      <c r="T100" s="335"/>
      <c r="U100" s="335"/>
      <c r="V100" s="335"/>
      <c r="W100" s="335"/>
      <c r="X100" s="335"/>
      <c r="Y100" s="335"/>
      <c r="Z100" s="335"/>
      <c r="AA100" s="335"/>
      <c r="AB100" s="335"/>
      <c r="AC100" s="335"/>
      <c r="AD100" s="335"/>
      <c r="AE100" s="335"/>
      <c r="AF100" s="335"/>
      <c r="AG100" s="335"/>
      <c r="AH100" s="335"/>
      <c r="AI100" s="335"/>
      <c r="AJ100" s="335"/>
      <c r="AK100" s="335"/>
      <c r="AL100" s="335"/>
      <c r="AM100" s="335"/>
      <c r="AN100" s="335"/>
      <c r="AO100" s="335"/>
      <c r="AP100" s="335"/>
      <c r="AQ100" s="335"/>
      <c r="AR100" s="335"/>
      <c r="AS100" s="64"/>
      <c r="AT100" s="64"/>
      <c r="AU100" s="64"/>
    </row>
    <row r="101" spans="1:47">
      <c r="A101" s="335"/>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c r="AF101" s="335"/>
      <c r="AG101" s="335"/>
      <c r="AH101" s="335"/>
      <c r="AI101" s="335"/>
      <c r="AJ101" s="335"/>
      <c r="AK101" s="335"/>
      <c r="AL101" s="335"/>
      <c r="AM101" s="335"/>
      <c r="AN101" s="335"/>
      <c r="AO101" s="335"/>
      <c r="AP101" s="335"/>
      <c r="AQ101" s="335"/>
      <c r="AR101" s="335"/>
      <c r="AS101" s="64"/>
      <c r="AT101" s="64"/>
      <c r="AU101" s="64"/>
    </row>
    <row r="102" spans="1:47">
      <c r="A102" s="335"/>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c r="AA102" s="335"/>
      <c r="AB102" s="335"/>
      <c r="AC102" s="335"/>
      <c r="AD102" s="335"/>
      <c r="AE102" s="335"/>
      <c r="AF102" s="335"/>
      <c r="AG102" s="335"/>
      <c r="AH102" s="335"/>
      <c r="AI102" s="335"/>
      <c r="AJ102" s="335"/>
      <c r="AK102" s="335"/>
      <c r="AL102" s="335"/>
      <c r="AM102" s="335"/>
      <c r="AN102" s="335"/>
      <c r="AO102" s="335"/>
      <c r="AP102" s="335"/>
      <c r="AQ102" s="335"/>
      <c r="AR102" s="335"/>
      <c r="AS102" s="64"/>
      <c r="AT102" s="64"/>
      <c r="AU102" s="64"/>
    </row>
    <row r="103" spans="1:47">
      <c r="A103" s="335"/>
      <c r="B103" s="335"/>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64"/>
      <c r="AT103" s="64"/>
      <c r="AU103" s="64"/>
    </row>
    <row r="104" spans="1:47">
      <c r="A104" s="335"/>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64"/>
      <c r="AT104" s="64"/>
      <c r="AU104" s="64"/>
    </row>
    <row r="105" spans="1:47">
      <c r="A105" s="335"/>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5"/>
      <c r="AN105" s="335"/>
      <c r="AO105" s="335"/>
      <c r="AP105" s="335"/>
      <c r="AQ105" s="335"/>
      <c r="AR105" s="335"/>
      <c r="AS105" s="64"/>
      <c r="AT105" s="64"/>
      <c r="AU105" s="64"/>
    </row>
    <row r="106" spans="1:47">
      <c r="A106" s="335"/>
      <c r="B106" s="335"/>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N106" s="335"/>
      <c r="AO106" s="335"/>
      <c r="AP106" s="335"/>
      <c r="AQ106" s="335"/>
      <c r="AR106" s="335"/>
      <c r="AS106" s="64"/>
      <c r="AT106" s="64"/>
      <c r="AU106" s="64"/>
    </row>
    <row r="107" spans="1:47">
      <c r="A107" s="335"/>
      <c r="B107" s="335"/>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c r="AN107" s="335"/>
      <c r="AO107" s="335"/>
      <c r="AP107" s="335"/>
      <c r="AQ107" s="335"/>
      <c r="AR107" s="335"/>
      <c r="AS107" s="64"/>
      <c r="AT107" s="64"/>
      <c r="AU107" s="64"/>
    </row>
    <row r="108" spans="1:47">
      <c r="A108" s="335"/>
      <c r="B108" s="335"/>
      <c r="C108" s="33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c r="AN108" s="335"/>
      <c r="AO108" s="335"/>
      <c r="AP108" s="335"/>
      <c r="AQ108" s="335"/>
      <c r="AR108" s="335"/>
      <c r="AS108" s="64"/>
      <c r="AT108" s="64"/>
      <c r="AU108" s="64"/>
    </row>
    <row r="109" spans="1:47">
      <c r="A109" s="335"/>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c r="AN109" s="335"/>
      <c r="AO109" s="335"/>
      <c r="AP109" s="335"/>
      <c r="AQ109" s="335"/>
      <c r="AR109" s="335"/>
      <c r="AS109" s="64"/>
      <c r="AT109" s="64"/>
      <c r="AU109" s="64"/>
    </row>
    <row r="110" spans="1:47">
      <c r="A110" s="335"/>
      <c r="B110" s="335"/>
      <c r="C110" s="335"/>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5"/>
      <c r="AD110" s="335"/>
      <c r="AE110" s="335"/>
      <c r="AF110" s="335"/>
      <c r="AG110" s="335"/>
      <c r="AH110" s="335"/>
      <c r="AI110" s="335"/>
      <c r="AJ110" s="335"/>
      <c r="AK110" s="335"/>
      <c r="AL110" s="335"/>
      <c r="AM110" s="335"/>
      <c r="AN110" s="335"/>
      <c r="AO110" s="335"/>
      <c r="AP110" s="335"/>
      <c r="AQ110" s="335"/>
      <c r="AR110" s="335"/>
      <c r="AS110" s="64"/>
      <c r="AT110" s="64"/>
      <c r="AU110" s="64"/>
    </row>
    <row r="111" spans="1:47">
      <c r="A111" s="335"/>
      <c r="B111" s="335"/>
      <c r="C111" s="335"/>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335"/>
      <c r="AP111" s="335"/>
      <c r="AQ111" s="335"/>
      <c r="AR111" s="335"/>
      <c r="AS111" s="64"/>
      <c r="AT111" s="64"/>
      <c r="AU111" s="64"/>
    </row>
    <row r="112" spans="1:47">
      <c r="A112" s="335"/>
      <c r="B112" s="335"/>
      <c r="C112" s="335"/>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c r="AN112" s="335"/>
      <c r="AO112" s="335"/>
      <c r="AP112" s="335"/>
      <c r="AQ112" s="335"/>
      <c r="AR112" s="335"/>
      <c r="AS112" s="64"/>
      <c r="AT112" s="64"/>
      <c r="AU112" s="64"/>
    </row>
    <row r="113" spans="1:47">
      <c r="A113" s="335"/>
      <c r="B113" s="335"/>
      <c r="C113" s="335"/>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64"/>
      <c r="AT113" s="64"/>
      <c r="AU113" s="64"/>
    </row>
    <row r="114" spans="1:47">
      <c r="A114" s="335"/>
      <c r="B114" s="335"/>
      <c r="C114" s="335"/>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335"/>
      <c r="AE114" s="335"/>
      <c r="AF114" s="335"/>
      <c r="AG114" s="335"/>
      <c r="AH114" s="335"/>
      <c r="AI114" s="335"/>
      <c r="AJ114" s="335"/>
      <c r="AK114" s="335"/>
      <c r="AL114" s="335"/>
      <c r="AM114" s="335"/>
      <c r="AN114" s="335"/>
      <c r="AO114" s="335"/>
      <c r="AP114" s="335"/>
      <c r="AQ114" s="335"/>
      <c r="AR114" s="335"/>
      <c r="AS114" s="64"/>
      <c r="AT114" s="64"/>
      <c r="AU114" s="64"/>
    </row>
    <row r="115" spans="1:47">
      <c r="A115" s="335"/>
      <c r="B115" s="335"/>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c r="AN115" s="335"/>
      <c r="AO115" s="335"/>
      <c r="AP115" s="335"/>
      <c r="AQ115" s="335"/>
      <c r="AR115" s="335"/>
      <c r="AS115" s="64"/>
      <c r="AT115" s="64"/>
      <c r="AU115" s="64"/>
    </row>
    <row r="116" spans="1:47">
      <c r="A116" s="335"/>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c r="AN116" s="335"/>
      <c r="AO116" s="335"/>
      <c r="AP116" s="335"/>
      <c r="AQ116" s="335"/>
      <c r="AR116" s="335"/>
      <c r="AS116" s="64"/>
      <c r="AT116" s="64"/>
      <c r="AU116" s="64"/>
    </row>
    <row r="117" spans="1:47">
      <c r="A117" s="335"/>
      <c r="B117" s="335"/>
      <c r="C117" s="335"/>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c r="AN117" s="335"/>
      <c r="AO117" s="335"/>
      <c r="AP117" s="335"/>
      <c r="AQ117" s="335"/>
      <c r="AR117" s="335"/>
      <c r="AS117" s="64"/>
      <c r="AT117" s="64"/>
      <c r="AU117" s="64"/>
    </row>
    <row r="118" spans="1:47">
      <c r="A118" s="335"/>
      <c r="B118" s="335"/>
      <c r="C118" s="335"/>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64"/>
      <c r="AT118" s="64"/>
      <c r="AU118" s="64"/>
    </row>
    <row r="119" spans="1:47">
      <c r="A119" s="335"/>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64"/>
      <c r="AT119" s="64"/>
      <c r="AU119" s="64"/>
    </row>
    <row r="120" spans="1:47">
      <c r="A120" s="335"/>
      <c r="B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64"/>
      <c r="AT120" s="64"/>
      <c r="AU120" s="64"/>
    </row>
    <row r="121" spans="1:47">
      <c r="A121" s="335"/>
      <c r="B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64"/>
      <c r="AT121" s="64"/>
      <c r="AU121" s="64"/>
    </row>
    <row r="122" spans="1:47">
      <c r="A122" s="335"/>
      <c r="B122" s="335"/>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64"/>
      <c r="AT122" s="64"/>
      <c r="AU122" s="64"/>
    </row>
    <row r="123" spans="1:47">
      <c r="A123" s="335"/>
      <c r="B123" s="335"/>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5"/>
      <c r="AP123" s="335"/>
      <c r="AQ123" s="335"/>
      <c r="AR123" s="335"/>
      <c r="AS123" s="64"/>
      <c r="AT123" s="64"/>
      <c r="AU123" s="64"/>
    </row>
    <row r="124" spans="1:47">
      <c r="A124" s="335"/>
      <c r="B124" s="335"/>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35"/>
      <c r="AH124" s="335"/>
      <c r="AI124" s="335"/>
      <c r="AJ124" s="335"/>
      <c r="AK124" s="335"/>
      <c r="AL124" s="335"/>
      <c r="AM124" s="335"/>
      <c r="AN124" s="335"/>
      <c r="AO124" s="335"/>
      <c r="AP124" s="335"/>
      <c r="AQ124" s="335"/>
      <c r="AR124" s="335"/>
      <c r="AS124" s="64"/>
      <c r="AT124" s="64"/>
      <c r="AU124" s="64"/>
    </row>
    <row r="125" spans="1:47">
      <c r="A125" s="335"/>
      <c r="B125" s="335"/>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5"/>
      <c r="AF125" s="335"/>
      <c r="AG125" s="335"/>
      <c r="AH125" s="335"/>
      <c r="AI125" s="335"/>
      <c r="AJ125" s="335"/>
      <c r="AK125" s="335"/>
      <c r="AL125" s="335"/>
      <c r="AM125" s="335"/>
      <c r="AN125" s="335"/>
      <c r="AO125" s="335"/>
      <c r="AP125" s="335"/>
      <c r="AQ125" s="335"/>
      <c r="AR125" s="335"/>
      <c r="AS125" s="64"/>
      <c r="AT125" s="64"/>
      <c r="AU125" s="64"/>
    </row>
    <row r="126" spans="1:47">
      <c r="A126" s="335"/>
      <c r="B126" s="335"/>
      <c r="C126" s="335"/>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64"/>
      <c r="AT126" s="64"/>
      <c r="AU126" s="64"/>
    </row>
    <row r="127" spans="1:47">
      <c r="A127" s="335"/>
      <c r="B127" s="335"/>
      <c r="C127" s="335"/>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64"/>
      <c r="AT127" s="64"/>
      <c r="AU127" s="64"/>
    </row>
    <row r="128" spans="1:47">
      <c r="A128" s="335"/>
      <c r="B128" s="335"/>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64"/>
      <c r="AT128" s="64"/>
      <c r="AU128" s="64"/>
    </row>
    <row r="129" spans="1:47">
      <c r="A129" s="335"/>
      <c r="B129" s="335"/>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64"/>
      <c r="AT129" s="64"/>
      <c r="AU129" s="64"/>
    </row>
    <row r="130" spans="1:47">
      <c r="A130" s="335"/>
      <c r="B130" s="335"/>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64"/>
      <c r="AT130" s="64"/>
      <c r="AU130" s="64"/>
    </row>
    <row r="131" spans="1:47">
      <c r="A131" s="335"/>
      <c r="B131" s="335"/>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64"/>
      <c r="AT131" s="64"/>
      <c r="AU131" s="64"/>
    </row>
    <row r="132" spans="1:47">
      <c r="A132" s="335"/>
      <c r="B132" s="335"/>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335"/>
      <c r="AO132" s="335"/>
      <c r="AP132" s="335"/>
      <c r="AQ132" s="335"/>
      <c r="AR132" s="335"/>
      <c r="AS132" s="64"/>
      <c r="AT132" s="64"/>
      <c r="AU132" s="64"/>
    </row>
    <row r="133" spans="1:47">
      <c r="A133" s="335"/>
      <c r="B133" s="335"/>
      <c r="C133" s="335"/>
      <c r="D133" s="335"/>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c r="AA133" s="335"/>
      <c r="AB133" s="335"/>
      <c r="AC133" s="335"/>
      <c r="AD133" s="335"/>
      <c r="AE133" s="335"/>
      <c r="AF133" s="335"/>
      <c r="AG133" s="335"/>
      <c r="AH133" s="335"/>
      <c r="AI133" s="335"/>
      <c r="AJ133" s="335"/>
      <c r="AK133" s="335"/>
      <c r="AL133" s="335"/>
      <c r="AM133" s="335"/>
      <c r="AN133" s="335"/>
      <c r="AO133" s="335"/>
      <c r="AP133" s="335"/>
      <c r="AQ133" s="335"/>
      <c r="AR133" s="335"/>
      <c r="AS133" s="64"/>
      <c r="AT133" s="64"/>
      <c r="AU133" s="64"/>
    </row>
    <row r="134" spans="1:47">
      <c r="A134" s="335"/>
      <c r="B134" s="335"/>
      <c r="C134" s="335"/>
      <c r="D134" s="335"/>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5"/>
      <c r="AL134" s="335"/>
      <c r="AM134" s="335"/>
      <c r="AN134" s="335"/>
      <c r="AO134" s="335"/>
      <c r="AP134" s="335"/>
      <c r="AQ134" s="335"/>
      <c r="AR134" s="335"/>
      <c r="AS134" s="64"/>
      <c r="AT134" s="64"/>
      <c r="AU134" s="64"/>
    </row>
    <row r="135" spans="1:47">
      <c r="A135" s="335"/>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64"/>
      <c r="AT135" s="64"/>
      <c r="AU135" s="64"/>
    </row>
    <row r="136" spans="1:47">
      <c r="A136" s="335"/>
      <c r="B136" s="33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c r="AN136" s="335"/>
      <c r="AO136" s="335"/>
      <c r="AP136" s="335"/>
      <c r="AQ136" s="335"/>
      <c r="AR136" s="335"/>
      <c r="AS136" s="64"/>
      <c r="AT136" s="64"/>
      <c r="AU136" s="64"/>
    </row>
    <row r="137" spans="1:47">
      <c r="A137" s="335"/>
      <c r="B137" s="335"/>
      <c r="C137" s="335"/>
      <c r="D137" s="335"/>
      <c r="E137" s="335"/>
      <c r="F137" s="335"/>
      <c r="G137" s="335"/>
      <c r="H137" s="335"/>
      <c r="I137" s="335"/>
      <c r="J137" s="335"/>
      <c r="K137" s="335"/>
      <c r="L137" s="335"/>
      <c r="M137" s="335"/>
      <c r="N137" s="335"/>
      <c r="O137" s="335"/>
      <c r="P137" s="335"/>
      <c r="Q137" s="335"/>
      <c r="R137" s="335"/>
      <c r="S137" s="335"/>
      <c r="T137" s="335"/>
      <c r="U137" s="335"/>
      <c r="V137" s="335"/>
      <c r="W137" s="335"/>
      <c r="X137" s="335"/>
      <c r="Y137" s="335"/>
      <c r="Z137" s="335"/>
      <c r="AA137" s="335"/>
      <c r="AB137" s="335"/>
      <c r="AC137" s="335"/>
      <c r="AD137" s="335"/>
      <c r="AE137" s="335"/>
      <c r="AF137" s="335"/>
      <c r="AG137" s="335"/>
      <c r="AH137" s="335"/>
      <c r="AI137" s="335"/>
      <c r="AJ137" s="335"/>
      <c r="AK137" s="335"/>
      <c r="AL137" s="335"/>
      <c r="AM137" s="335"/>
      <c r="AN137" s="335"/>
      <c r="AO137" s="335"/>
      <c r="AP137" s="335"/>
      <c r="AQ137" s="335"/>
      <c r="AR137" s="335"/>
      <c r="AS137" s="64"/>
      <c r="AT137" s="64"/>
      <c r="AU137" s="64"/>
    </row>
    <row r="138" spans="1:47">
      <c r="A138" s="335"/>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5"/>
      <c r="AF138" s="335"/>
      <c r="AG138" s="335"/>
      <c r="AH138" s="335"/>
      <c r="AI138" s="335"/>
      <c r="AJ138" s="335"/>
      <c r="AK138" s="335"/>
      <c r="AL138" s="335"/>
      <c r="AM138" s="335"/>
      <c r="AN138" s="335"/>
      <c r="AO138" s="335"/>
      <c r="AP138" s="335"/>
      <c r="AQ138" s="335"/>
      <c r="AR138" s="335"/>
      <c r="AS138" s="64"/>
      <c r="AT138" s="64"/>
      <c r="AU138" s="64"/>
    </row>
    <row r="139" spans="1:47">
      <c r="A139" s="335"/>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64"/>
      <c r="AT139" s="64"/>
      <c r="AU139" s="64"/>
    </row>
    <row r="140" spans="1:47">
      <c r="A140" s="335"/>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64"/>
      <c r="AT140" s="64"/>
      <c r="AU140" s="64"/>
    </row>
    <row r="141" spans="1:47">
      <c r="A141" s="335"/>
      <c r="B141" s="335"/>
      <c r="C141" s="335"/>
      <c r="D141" s="335"/>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c r="AC141" s="335"/>
      <c r="AD141" s="335"/>
      <c r="AE141" s="335"/>
      <c r="AF141" s="335"/>
      <c r="AG141" s="335"/>
      <c r="AH141" s="335"/>
      <c r="AI141" s="335"/>
      <c r="AJ141" s="335"/>
      <c r="AK141" s="335"/>
      <c r="AL141" s="335"/>
      <c r="AM141" s="335"/>
      <c r="AN141" s="335"/>
      <c r="AO141" s="335"/>
      <c r="AP141" s="335"/>
      <c r="AQ141" s="335"/>
      <c r="AR141" s="335"/>
      <c r="AS141" s="64"/>
      <c r="AT141" s="64"/>
      <c r="AU141" s="64"/>
    </row>
    <row r="142" spans="1:47">
      <c r="A142" s="335"/>
      <c r="B142" s="335"/>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c r="AD142" s="335"/>
      <c r="AE142" s="335"/>
      <c r="AF142" s="335"/>
      <c r="AG142" s="335"/>
      <c r="AH142" s="335"/>
      <c r="AI142" s="335"/>
      <c r="AJ142" s="335"/>
      <c r="AK142" s="335"/>
      <c r="AL142" s="335"/>
      <c r="AM142" s="335"/>
      <c r="AN142" s="335"/>
      <c r="AO142" s="335"/>
      <c r="AP142" s="335"/>
      <c r="AQ142" s="335"/>
      <c r="AR142" s="335"/>
      <c r="AS142" s="64"/>
      <c r="AT142" s="64"/>
      <c r="AU142" s="64"/>
    </row>
    <row r="143" spans="1:47">
      <c r="A143" s="335"/>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5"/>
      <c r="AR143" s="335"/>
      <c r="AS143" s="64"/>
      <c r="AT143" s="64"/>
      <c r="AU143" s="64"/>
    </row>
    <row r="144" spans="1:47">
      <c r="A144" s="335"/>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335"/>
      <c r="AM144" s="335"/>
      <c r="AN144" s="335"/>
      <c r="AO144" s="335"/>
      <c r="AP144" s="335"/>
      <c r="AQ144" s="335"/>
      <c r="AR144" s="335"/>
      <c r="AS144" s="64"/>
      <c r="AT144" s="64"/>
      <c r="AU144" s="64"/>
    </row>
    <row r="145" spans="1:47">
      <c r="A145" s="335"/>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c r="AN145" s="335"/>
      <c r="AO145" s="335"/>
      <c r="AP145" s="335"/>
      <c r="AQ145" s="335"/>
      <c r="AR145" s="335"/>
      <c r="AS145" s="64"/>
      <c r="AT145" s="64"/>
      <c r="AU145" s="64"/>
    </row>
    <row r="146" spans="1:47">
      <c r="A146" s="335"/>
      <c r="B146" s="335"/>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335"/>
      <c r="AG146" s="335"/>
      <c r="AH146" s="335"/>
      <c r="AI146" s="335"/>
      <c r="AJ146" s="335"/>
      <c r="AK146" s="335"/>
      <c r="AL146" s="335"/>
      <c r="AM146" s="335"/>
      <c r="AN146" s="335"/>
      <c r="AO146" s="335"/>
      <c r="AP146" s="335"/>
      <c r="AQ146" s="335"/>
      <c r="AR146" s="335"/>
      <c r="AS146" s="64"/>
      <c r="AT146" s="64"/>
      <c r="AU146" s="64"/>
    </row>
    <row r="147" spans="1:47">
      <c r="A147" s="335"/>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c r="AN147" s="335"/>
      <c r="AO147" s="335"/>
      <c r="AP147" s="335"/>
      <c r="AQ147" s="335"/>
      <c r="AR147" s="335"/>
      <c r="AS147" s="64"/>
      <c r="AT147" s="64"/>
      <c r="AU147" s="64"/>
    </row>
    <row r="148" spans="1:47">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row>
    <row r="149" spans="1:47">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row>
    <row r="150" spans="1:47">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row>
    <row r="151" spans="1:47">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row>
    <row r="152" spans="1:47">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row>
    <row r="153" spans="1:47">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row>
    <row r="154" spans="1:47">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row>
    <row r="155" spans="1:47">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row>
    <row r="156" spans="1:47">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row>
    <row r="157" spans="1:47">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row>
    <row r="158" spans="1:47">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row>
    <row r="159" spans="1:47">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row>
    <row r="160" spans="1:47">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row>
    <row r="161" spans="1:47">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row>
    <row r="162" spans="1:47">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row>
    <row r="163" spans="1:47">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row>
    <row r="164" spans="1:47">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row>
    <row r="165" spans="1:47">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row>
    <row r="166" spans="1:47">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row>
    <row r="167" spans="1:47">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row>
    <row r="168" spans="1:47">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row>
    <row r="169" spans="1:47">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row>
    <row r="170" spans="1:47">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row>
    <row r="171" spans="1:47">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row>
    <row r="172" spans="1:47">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row>
    <row r="173" spans="1:47">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row>
    <row r="174" spans="1:47">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row>
    <row r="175" spans="1:47">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row>
    <row r="176" spans="1:47">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row>
    <row r="177" spans="1:47">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row>
    <row r="178" spans="1:47">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row>
    <row r="179" spans="1:47">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row>
    <row r="180" spans="1:47">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row>
    <row r="181" spans="1:47">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row>
    <row r="182" spans="1:47">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row>
    <row r="183" spans="1:47">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row>
    <row r="184" spans="1:47">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row>
    <row r="185" spans="1:47">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row>
    <row r="186" spans="1:47">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row>
    <row r="187" spans="1:47">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row>
    <row r="188" spans="1:47">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row>
    <row r="189" spans="1:47">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row>
    <row r="190" spans="1:47">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row>
    <row r="191" spans="1:47">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row>
    <row r="192" spans="1:47">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row>
    <row r="193" spans="1:47">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row>
    <row r="194" spans="1:47">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row>
    <row r="195" spans="1:47">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row>
    <row r="196" spans="1:47">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row>
    <row r="197" spans="1:47">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row>
    <row r="198" spans="1:47">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row>
    <row r="199" spans="1:47">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row>
    <row r="200" spans="1:47">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row>
    <row r="201" spans="1:47">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row>
    <row r="202" spans="1:47">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row>
    <row r="203" spans="1:47">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row>
    <row r="204" spans="1:47">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row>
    <row r="205" spans="1:47">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row>
    <row r="206" spans="1:47">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row>
    <row r="207" spans="1:47">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row>
    <row r="208" spans="1:47">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row>
    <row r="209" spans="1:47">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row>
    <row r="210" spans="1:47">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row>
    <row r="211" spans="1:47">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row>
    <row r="212" spans="1:47">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row>
    <row r="213" spans="1:47">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row>
    <row r="214" spans="1:47">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row>
    <row r="215" spans="1:47">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row>
    <row r="216" spans="1:47">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row>
    <row r="217" spans="1:47">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row>
    <row r="218" spans="1:47">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row>
    <row r="219" spans="1:47">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row>
    <row r="220" spans="1:47">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row>
    <row r="221" spans="1:47">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row>
    <row r="222" spans="1:47">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row>
    <row r="223" spans="1:47">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row>
    <row r="224" spans="1:47">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row>
    <row r="225" spans="1:47">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row>
    <row r="226" spans="1:47">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row>
    <row r="227" spans="1:47">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row>
    <row r="228" spans="1:47">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row>
    <row r="229" spans="1:47">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row>
    <row r="230" spans="1:47">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row>
    <row r="231" spans="1:47">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row>
    <row r="232" spans="1:47">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row>
    <row r="233" spans="1:47">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row>
    <row r="234" spans="1:47">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row>
    <row r="235" spans="1:47">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row>
    <row r="236" spans="1:47">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row>
    <row r="237" spans="1:47">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row>
    <row r="238" spans="1:47">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row>
    <row r="239" spans="1:47">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row>
    <row r="240" spans="1:47">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row>
    <row r="241" spans="1:47">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row>
    <row r="242" spans="1:47">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row>
    <row r="243" spans="1:47">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row>
    <row r="244" spans="1:47">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row>
    <row r="245" spans="1:47">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row>
    <row r="246" spans="1:47">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row>
    <row r="247" spans="1:47">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row>
    <row r="248" spans="1:47">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row>
    <row r="249" spans="1:47">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row>
    <row r="250" spans="1:47">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row>
    <row r="251" spans="1:47">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row>
    <row r="252" spans="1:47">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row>
    <row r="253" spans="1:47">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row>
    <row r="254" spans="1:47">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row>
    <row r="255" spans="1:47">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row>
    <row r="256" spans="1:47">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row>
    <row r="257" spans="1:47">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row>
    <row r="258" spans="1:47">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row>
    <row r="259" spans="1:47">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row>
    <row r="260" spans="1:47">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row>
    <row r="261" spans="1:47">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row>
    <row r="262" spans="1:47">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row>
    <row r="263" spans="1:47">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row>
    <row r="264" spans="1:47">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row>
    <row r="265" spans="1:47">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row>
    <row r="266" spans="1:47">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row>
    <row r="267" spans="1:47">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row>
  </sheetData>
  <sheetProtection algorithmName="SHA-512" hashValue="ymLqvUtQ6ziJNieE2R6dtm/q/fov8ZzlUHuxIne4pTKuHMsXkAgh8AdnfZrv3AbtfMM5tsPuW4afYDXhMGzOAg==" saltValue="mA/JdMGGAis8mgZVF/hmkw==" spinCount="100000" sheet="1" objects="1" scenarios="1" selectLockedCells="1"/>
  <mergeCells count="160">
    <mergeCell ref="P44:P45"/>
    <mergeCell ref="A1:M1"/>
    <mergeCell ref="A2:M2"/>
    <mergeCell ref="D3:M3"/>
    <mergeCell ref="A4:C4"/>
    <mergeCell ref="D4:E4"/>
    <mergeCell ref="F4:G4"/>
    <mergeCell ref="H4:I4"/>
    <mergeCell ref="B19:K19"/>
    <mergeCell ref="B20:K20"/>
    <mergeCell ref="B12:K12"/>
    <mergeCell ref="B13:K13"/>
    <mergeCell ref="B14:K14"/>
    <mergeCell ref="B15:K15"/>
    <mergeCell ref="B5:K5"/>
    <mergeCell ref="B6:I6"/>
    <mergeCell ref="B7:I7"/>
    <mergeCell ref="B8:K8"/>
    <mergeCell ref="B10:L10"/>
    <mergeCell ref="B21:K21"/>
    <mergeCell ref="B22:K22"/>
    <mergeCell ref="B23:K23"/>
    <mergeCell ref="B24:K24"/>
    <mergeCell ref="B27:J27"/>
    <mergeCell ref="B28:J28"/>
    <mergeCell ref="B29:K29"/>
    <mergeCell ref="B30:J30"/>
    <mergeCell ref="B34:L34"/>
    <mergeCell ref="B31:L31"/>
    <mergeCell ref="B44:J44"/>
    <mergeCell ref="B46:J46"/>
    <mergeCell ref="O44:O45"/>
    <mergeCell ref="I51:K51"/>
    <mergeCell ref="B40:F40"/>
    <mergeCell ref="G40:H40"/>
    <mergeCell ref="B45:G45"/>
    <mergeCell ref="H45:I45"/>
    <mergeCell ref="B49:L49"/>
    <mergeCell ref="J52:L52"/>
    <mergeCell ref="I53:L53"/>
    <mergeCell ref="B54:M54"/>
    <mergeCell ref="B55:C55"/>
    <mergeCell ref="E55:F55"/>
    <mergeCell ref="J55:K55"/>
    <mergeCell ref="B50:L50"/>
    <mergeCell ref="B16:L16"/>
    <mergeCell ref="B48:J48"/>
    <mergeCell ref="B38:K38"/>
    <mergeCell ref="B39:J39"/>
    <mergeCell ref="B41:J41"/>
    <mergeCell ref="B42:J42"/>
    <mergeCell ref="B43:J43"/>
    <mergeCell ref="B17:K17"/>
    <mergeCell ref="B18:K18"/>
    <mergeCell ref="B32:J32"/>
    <mergeCell ref="B33:J33"/>
    <mergeCell ref="B35:K35"/>
    <mergeCell ref="B36:J36"/>
    <mergeCell ref="B37:J37"/>
    <mergeCell ref="B25:K25"/>
    <mergeCell ref="B26:J26"/>
    <mergeCell ref="B47:J47"/>
    <mergeCell ref="B56:C56"/>
    <mergeCell ref="E56:F56"/>
    <mergeCell ref="J56:K56"/>
    <mergeCell ref="B57:C57"/>
    <mergeCell ref="E57:F57"/>
    <mergeCell ref="J57:K57"/>
    <mergeCell ref="B64:C64"/>
    <mergeCell ref="E64:F64"/>
    <mergeCell ref="J64:K64"/>
    <mergeCell ref="B60:C60"/>
    <mergeCell ref="E60:F60"/>
    <mergeCell ref="J60:K60"/>
    <mergeCell ref="B61:C61"/>
    <mergeCell ref="E61:F61"/>
    <mergeCell ref="J61:K61"/>
    <mergeCell ref="B58:C58"/>
    <mergeCell ref="E58:F58"/>
    <mergeCell ref="J58:K58"/>
    <mergeCell ref="B59:C59"/>
    <mergeCell ref="E59:F59"/>
    <mergeCell ref="J59:K59"/>
    <mergeCell ref="B65:C65"/>
    <mergeCell ref="E65:F65"/>
    <mergeCell ref="J65:K65"/>
    <mergeCell ref="B62:C62"/>
    <mergeCell ref="E62:F62"/>
    <mergeCell ref="J62:K62"/>
    <mergeCell ref="B63:C63"/>
    <mergeCell ref="E63:F63"/>
    <mergeCell ref="J63:K63"/>
    <mergeCell ref="B66:C66"/>
    <mergeCell ref="E66:F66"/>
    <mergeCell ref="J66:K66"/>
    <mergeCell ref="B67:C67"/>
    <mergeCell ref="E67:F67"/>
    <mergeCell ref="J67:K67"/>
    <mergeCell ref="B68:L68"/>
    <mergeCell ref="B69:L69"/>
    <mergeCell ref="B73:M73"/>
    <mergeCell ref="B70:L70"/>
    <mergeCell ref="B74:C74"/>
    <mergeCell ref="E74:F74"/>
    <mergeCell ref="J74:K74"/>
    <mergeCell ref="B75:C75"/>
    <mergeCell ref="E75:F75"/>
    <mergeCell ref="J75:K75"/>
    <mergeCell ref="B71:C71"/>
    <mergeCell ref="E71:F71"/>
    <mergeCell ref="J71:K71"/>
    <mergeCell ref="B78:C78"/>
    <mergeCell ref="E78:F78"/>
    <mergeCell ref="J78:K78"/>
    <mergeCell ref="B79:C79"/>
    <mergeCell ref="E79:F79"/>
    <mergeCell ref="J79:K79"/>
    <mergeCell ref="B76:C76"/>
    <mergeCell ref="E76:F76"/>
    <mergeCell ref="J76:K76"/>
    <mergeCell ref="B77:C77"/>
    <mergeCell ref="E77:F77"/>
    <mergeCell ref="J77:K77"/>
    <mergeCell ref="J85:K85"/>
    <mergeCell ref="B82:C82"/>
    <mergeCell ref="E82:F82"/>
    <mergeCell ref="J82:K82"/>
    <mergeCell ref="B83:C83"/>
    <mergeCell ref="E83:F83"/>
    <mergeCell ref="J83:K83"/>
    <mergeCell ref="B80:C80"/>
    <mergeCell ref="E80:F80"/>
    <mergeCell ref="J80:K80"/>
    <mergeCell ref="B81:C81"/>
    <mergeCell ref="E81:F81"/>
    <mergeCell ref="J81:K81"/>
    <mergeCell ref="P3:P4"/>
    <mergeCell ref="P42:P43"/>
    <mergeCell ref="B90:C90"/>
    <mergeCell ref="E90:F90"/>
    <mergeCell ref="J90:K90"/>
    <mergeCell ref="B11:L11"/>
    <mergeCell ref="J4:L4"/>
    <mergeCell ref="B88:C88"/>
    <mergeCell ref="E88:F88"/>
    <mergeCell ref="J88:K88"/>
    <mergeCell ref="B89:C89"/>
    <mergeCell ref="E89:F89"/>
    <mergeCell ref="J89:K89"/>
    <mergeCell ref="B86:C86"/>
    <mergeCell ref="E86:F86"/>
    <mergeCell ref="J86:K86"/>
    <mergeCell ref="B87:C87"/>
    <mergeCell ref="E87:F87"/>
    <mergeCell ref="J87:K87"/>
    <mergeCell ref="B84:C84"/>
    <mergeCell ref="E84:F84"/>
    <mergeCell ref="J84:K84"/>
    <mergeCell ref="B85:C85"/>
    <mergeCell ref="E85:F85"/>
  </mergeCells>
  <dataValidations count="1">
    <dataValidation type="list" allowBlank="1" showInputMessage="1" showErrorMessage="1" promptTitle="WARNING" prompt="ടാക്സ് കുറവുള്ള സ്കീം പ്രകാരമുള്ള സ്റ്റേറ്റ്മെന്‍റ് ആണ് ഇതില്‍ തയ്യാറാക്കപ്പെടുക. സ്വമേധയാ സ്കീം മാറ്റണം എങ്കില്‍ മാത്രം മുകളിലുള്ള 'Manual Scheme Selection വഴി മാറ്റാവുന്നതാണ്." sqref="P5">
      <formula1>$Z$82:$Z$83</formula1>
    </dataValidation>
  </dataValidations>
  <printOptions horizontalCentered="1" verticalCentered="1"/>
  <pageMargins left="0.45" right="0.2" top="0.5" bottom="0.5" header="0.3" footer="0.3"/>
  <pageSetup paperSize="9" scale="75" orientation="portrait" blackAndWhite="1" r:id="rId1"/>
  <rowBreaks count="1" manualBreakCount="1">
    <brk id="53"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66"/>
  <sheetViews>
    <sheetView workbookViewId="0">
      <selection activeCell="M4" sqref="M4"/>
    </sheetView>
  </sheetViews>
  <sheetFormatPr defaultRowHeight="15"/>
  <cols>
    <col min="1" max="1" width="5.7109375" customWidth="1"/>
    <col min="2" max="2" width="7.85546875" customWidth="1"/>
    <col min="3" max="3" width="8.7109375" customWidth="1"/>
    <col min="4" max="4" width="11.7109375" customWidth="1"/>
    <col min="5" max="6" width="5.5703125" customWidth="1"/>
    <col min="7" max="7" width="9.28515625" customWidth="1"/>
    <col min="8" max="8" width="9" customWidth="1"/>
    <col min="9" max="9" width="9.85546875" customWidth="1"/>
    <col min="10" max="11" width="4.7109375" customWidth="1"/>
    <col min="12" max="12" width="11.28515625" customWidth="1"/>
    <col min="13" max="13" width="17" customWidth="1"/>
    <col min="14" max="14" width="8" customWidth="1"/>
    <col min="15" max="15" width="20.42578125" customWidth="1"/>
    <col min="19" max="20" width="0" hidden="1" customWidth="1"/>
  </cols>
  <sheetData>
    <row r="1" spans="1:30" ht="15.75">
      <c r="A1" s="835" t="s">
        <v>575</v>
      </c>
      <c r="B1" s="836"/>
      <c r="C1" s="836"/>
      <c r="D1" s="836"/>
      <c r="E1" s="836"/>
      <c r="F1" s="836"/>
      <c r="G1" s="836"/>
      <c r="H1" s="836"/>
      <c r="I1" s="836"/>
      <c r="J1" s="836"/>
      <c r="K1" s="836"/>
      <c r="L1" s="836"/>
      <c r="M1" s="837"/>
      <c r="N1" s="59"/>
      <c r="O1" s="59"/>
      <c r="P1" s="59"/>
      <c r="Q1" s="59"/>
      <c r="R1" s="59"/>
      <c r="S1" s="59"/>
      <c r="T1" s="59"/>
      <c r="U1" s="59"/>
      <c r="V1" s="59"/>
      <c r="W1" s="59"/>
      <c r="X1" s="59"/>
      <c r="Y1" s="59"/>
      <c r="Z1" s="59"/>
      <c r="AA1" s="59"/>
      <c r="AB1" s="59"/>
      <c r="AC1" s="59"/>
      <c r="AD1" s="59"/>
    </row>
    <row r="2" spans="1:30">
      <c r="A2" s="838" t="s">
        <v>576</v>
      </c>
      <c r="B2" s="791"/>
      <c r="C2" s="791"/>
      <c r="D2" s="791"/>
      <c r="E2" s="791"/>
      <c r="F2" s="791"/>
      <c r="G2" s="791"/>
      <c r="H2" s="791"/>
      <c r="I2" s="791"/>
      <c r="J2" s="791"/>
      <c r="K2" s="791"/>
      <c r="L2" s="791"/>
      <c r="M2" s="839"/>
      <c r="N2" s="59"/>
      <c r="O2" s="59"/>
      <c r="P2" s="59"/>
      <c r="Q2" s="59"/>
      <c r="R2" s="59"/>
      <c r="S2" s="59"/>
      <c r="T2" s="59"/>
      <c r="U2" s="59"/>
      <c r="V2" s="59"/>
      <c r="W2" s="59"/>
      <c r="X2" s="59"/>
      <c r="Y2" s="59"/>
      <c r="Z2" s="59"/>
      <c r="AA2" s="59"/>
      <c r="AB2" s="59"/>
      <c r="AC2" s="59"/>
      <c r="AD2" s="59"/>
    </row>
    <row r="3" spans="1:30" ht="15.75">
      <c r="A3" s="65" t="s">
        <v>13</v>
      </c>
      <c r="B3" s="66"/>
      <c r="C3" s="66"/>
      <c r="D3" s="793" t="str">
        <f>IF(DATA!C4="","",DATA!X5)</f>
        <v/>
      </c>
      <c r="E3" s="794"/>
      <c r="F3" s="794"/>
      <c r="G3" s="794"/>
      <c r="H3" s="794"/>
      <c r="I3" s="794"/>
      <c r="J3" s="794"/>
      <c r="K3" s="794"/>
      <c r="L3" s="794"/>
      <c r="M3" s="799"/>
      <c r="N3" s="59"/>
      <c r="O3" s="59"/>
      <c r="P3" s="59"/>
      <c r="Q3" s="59"/>
      <c r="R3" s="59"/>
      <c r="S3" s="59"/>
      <c r="T3" s="59"/>
      <c r="U3" s="59"/>
      <c r="V3" s="59"/>
      <c r="W3" s="59"/>
      <c r="X3" s="59"/>
      <c r="Y3" s="59"/>
      <c r="Z3" s="59"/>
      <c r="AA3" s="59"/>
      <c r="AB3" s="59"/>
      <c r="AC3" s="59"/>
      <c r="AD3" s="59"/>
    </row>
    <row r="4" spans="1:30" ht="15.75">
      <c r="A4" s="800" t="s">
        <v>465</v>
      </c>
      <c r="B4" s="797"/>
      <c r="C4" s="798"/>
      <c r="D4" s="793" t="str">
        <f>IF(DATA!L5="","",DATA!L5)</f>
        <v/>
      </c>
      <c r="E4" s="799"/>
      <c r="F4" s="800" t="s">
        <v>259</v>
      </c>
      <c r="G4" s="797"/>
      <c r="H4" s="793" t="str">
        <f>IF(DATA!L4="","",DATA!L4)</f>
        <v/>
      </c>
      <c r="I4" s="799"/>
      <c r="J4" s="720" t="s">
        <v>451</v>
      </c>
      <c r="K4" s="721"/>
      <c r="L4" s="721"/>
      <c r="M4" s="95"/>
      <c r="N4" s="59"/>
      <c r="O4" s="59"/>
      <c r="P4" s="59"/>
      <c r="Q4" s="59"/>
      <c r="R4" s="59"/>
      <c r="S4" s="59"/>
      <c r="T4" s="59"/>
      <c r="U4" s="59"/>
      <c r="V4" s="59"/>
      <c r="W4" s="59"/>
      <c r="X4" s="59"/>
      <c r="Y4" s="59"/>
      <c r="Z4" s="59"/>
      <c r="AA4" s="59"/>
      <c r="AB4" s="59"/>
      <c r="AC4" s="59"/>
      <c r="AD4" s="59"/>
    </row>
    <row r="5" spans="1:30" ht="18.75">
      <c r="A5" s="67" t="s">
        <v>15</v>
      </c>
      <c r="B5" s="803" t="s">
        <v>466</v>
      </c>
      <c r="C5" s="804"/>
      <c r="D5" s="804"/>
      <c r="E5" s="804"/>
      <c r="F5" s="804"/>
      <c r="G5" s="804"/>
      <c r="H5" s="804"/>
      <c r="I5" s="804"/>
      <c r="J5" s="804"/>
      <c r="K5" s="804"/>
      <c r="L5" s="68"/>
      <c r="M5" s="28">
        <f>DATA!I22+DATA!C23+DATA!C24+DATA!C25</f>
        <v>0</v>
      </c>
      <c r="N5" s="59"/>
      <c r="O5" s="59"/>
      <c r="P5" s="59"/>
      <c r="Q5" s="59"/>
      <c r="R5" s="59"/>
      <c r="S5" s="59"/>
      <c r="T5" s="59"/>
      <c r="U5" s="59"/>
      <c r="V5" s="59"/>
      <c r="W5" s="59"/>
      <c r="X5" s="59"/>
      <c r="Y5" s="59"/>
      <c r="Z5" s="59"/>
      <c r="AA5" s="59"/>
      <c r="AB5" s="59"/>
      <c r="AC5" s="59"/>
      <c r="AD5" s="59"/>
    </row>
    <row r="6" spans="1:30" ht="18.75">
      <c r="A6" s="69" t="s">
        <v>16</v>
      </c>
      <c r="B6" s="753" t="s">
        <v>8</v>
      </c>
      <c r="C6" s="754"/>
      <c r="D6" s="754"/>
      <c r="E6" s="754"/>
      <c r="F6" s="754"/>
      <c r="G6" s="754"/>
      <c r="H6" s="754"/>
      <c r="I6" s="754"/>
      <c r="J6" s="156"/>
      <c r="K6" s="156"/>
      <c r="L6" s="70"/>
      <c r="M6" s="28">
        <f>DATA!P28</f>
        <v>0</v>
      </c>
      <c r="N6" s="59"/>
      <c r="O6" s="59"/>
      <c r="P6" s="59"/>
      <c r="Q6" s="59"/>
      <c r="R6" s="59"/>
      <c r="S6" s="59"/>
      <c r="T6" s="59"/>
      <c r="U6" s="59"/>
      <c r="V6" s="59"/>
      <c r="W6" s="59"/>
      <c r="X6" s="59"/>
      <c r="Y6" s="59"/>
      <c r="Z6" s="59"/>
      <c r="AA6" s="59"/>
      <c r="AB6" s="59"/>
      <c r="AC6" s="59"/>
      <c r="AD6" s="59"/>
    </row>
    <row r="7" spans="1:30" ht="18.75">
      <c r="A7" s="69" t="s">
        <v>17</v>
      </c>
      <c r="B7" s="753" t="s">
        <v>18</v>
      </c>
      <c r="C7" s="754"/>
      <c r="D7" s="754"/>
      <c r="E7" s="754"/>
      <c r="F7" s="754"/>
      <c r="G7" s="754"/>
      <c r="H7" s="754"/>
      <c r="I7" s="754"/>
      <c r="J7" s="156"/>
      <c r="K7" s="156"/>
      <c r="L7" s="70"/>
      <c r="M7" s="28">
        <f>DATA!P29</f>
        <v>0</v>
      </c>
      <c r="N7" s="59"/>
      <c r="O7" s="59"/>
      <c r="P7" s="59"/>
      <c r="Q7" s="59"/>
      <c r="R7" s="59"/>
      <c r="S7" s="59"/>
      <c r="T7" s="59"/>
      <c r="U7" s="59"/>
      <c r="V7" s="59"/>
      <c r="W7" s="59"/>
      <c r="X7" s="59"/>
      <c r="Y7" s="59"/>
      <c r="Z7" s="59"/>
      <c r="AA7" s="59"/>
      <c r="AB7" s="59"/>
      <c r="AC7" s="59"/>
      <c r="AD7" s="59"/>
    </row>
    <row r="8" spans="1:30" ht="18.75">
      <c r="A8" s="69" t="s">
        <v>19</v>
      </c>
      <c r="B8" s="753" t="s">
        <v>249</v>
      </c>
      <c r="C8" s="754"/>
      <c r="D8" s="754"/>
      <c r="E8" s="754"/>
      <c r="F8" s="754"/>
      <c r="G8" s="754"/>
      <c r="H8" s="754"/>
      <c r="I8" s="754"/>
      <c r="J8" s="754"/>
      <c r="K8" s="754"/>
      <c r="L8" s="70"/>
      <c r="M8" s="28">
        <f>DATA!P30</f>
        <v>0</v>
      </c>
      <c r="N8" s="59"/>
      <c r="O8" s="59"/>
      <c r="P8" s="59"/>
      <c r="Q8" s="59"/>
      <c r="R8" s="59"/>
      <c r="S8" s="59"/>
      <c r="T8" s="59"/>
      <c r="U8" s="59"/>
      <c r="V8" s="59"/>
      <c r="W8" s="59"/>
      <c r="X8" s="59"/>
      <c r="Y8" s="59"/>
      <c r="Z8" s="59"/>
      <c r="AA8" s="59"/>
      <c r="AB8" s="59"/>
      <c r="AC8" s="59"/>
      <c r="AD8" s="59"/>
    </row>
    <row r="9" spans="1:30" ht="18.75">
      <c r="A9" s="69" t="s">
        <v>20</v>
      </c>
      <c r="B9" s="753" t="str">
        <f>IF(DATA!G31="","Any other income",DATA!G31)</f>
        <v>Any other income</v>
      </c>
      <c r="C9" s="754"/>
      <c r="D9" s="754"/>
      <c r="E9" s="754"/>
      <c r="F9" s="754"/>
      <c r="G9" s="754"/>
      <c r="H9" s="754"/>
      <c r="I9" s="754"/>
      <c r="J9" s="156"/>
      <c r="K9" s="156"/>
      <c r="L9" s="70"/>
      <c r="M9" s="28">
        <f>DATA!P31</f>
        <v>0</v>
      </c>
      <c r="N9" s="59"/>
      <c r="O9" s="59"/>
      <c r="P9" s="59"/>
      <c r="Q9" s="59"/>
      <c r="R9" s="59"/>
      <c r="S9" s="59"/>
      <c r="T9" s="59"/>
      <c r="U9" s="59"/>
      <c r="V9" s="59"/>
      <c r="W9" s="59"/>
      <c r="X9" s="59"/>
      <c r="Y9" s="59"/>
      <c r="Z9" s="59"/>
      <c r="AA9" s="59"/>
      <c r="AB9" s="59"/>
      <c r="AC9" s="59"/>
      <c r="AD9" s="59"/>
    </row>
    <row r="10" spans="1:30" ht="18.75">
      <c r="A10" s="71" t="s">
        <v>29</v>
      </c>
      <c r="B10" s="164" t="s">
        <v>577</v>
      </c>
      <c r="C10" s="154"/>
      <c r="D10" s="154"/>
      <c r="E10" s="154"/>
      <c r="F10" s="154"/>
      <c r="G10" s="154"/>
      <c r="H10" s="154"/>
      <c r="I10" s="154"/>
      <c r="J10" s="154"/>
      <c r="K10" s="154"/>
      <c r="L10" s="72"/>
      <c r="M10" s="23">
        <f>SUM(M5:M9)</f>
        <v>0</v>
      </c>
      <c r="N10" s="59"/>
      <c r="O10" s="59"/>
      <c r="P10" s="59"/>
      <c r="Q10" s="59"/>
      <c r="R10" s="59"/>
      <c r="S10" s="59"/>
      <c r="T10" s="59"/>
      <c r="U10" s="59"/>
      <c r="V10" s="59"/>
      <c r="W10" s="59"/>
      <c r="X10" s="59"/>
      <c r="Y10" s="59"/>
      <c r="Z10" s="59"/>
      <c r="AA10" s="59"/>
      <c r="AB10" s="59"/>
      <c r="AC10" s="59"/>
      <c r="AD10" s="59"/>
    </row>
    <row r="11" spans="1:30" ht="18.75">
      <c r="A11" s="73" t="s">
        <v>14</v>
      </c>
      <c r="B11" s="805" t="s">
        <v>489</v>
      </c>
      <c r="C11" s="806"/>
      <c r="D11" s="806"/>
      <c r="E11" s="806"/>
      <c r="F11" s="806"/>
      <c r="G11" s="806"/>
      <c r="H11" s="806"/>
      <c r="I11" s="806"/>
      <c r="J11" s="806"/>
      <c r="K11" s="806"/>
      <c r="L11" s="807"/>
      <c r="M11" s="28">
        <f>DATA!P33</f>
        <v>0</v>
      </c>
      <c r="N11" s="59"/>
      <c r="O11" s="59"/>
      <c r="P11" s="59"/>
      <c r="Q11" s="59"/>
      <c r="R11" s="59"/>
      <c r="S11" s="59"/>
      <c r="T11" s="59"/>
      <c r="U11" s="59"/>
      <c r="V11" s="59"/>
      <c r="W11" s="59"/>
      <c r="X11" s="59"/>
      <c r="Y11" s="59"/>
      <c r="Z11" s="59"/>
      <c r="AA11" s="59"/>
      <c r="AB11" s="59"/>
      <c r="AC11" s="59"/>
      <c r="AD11" s="59"/>
    </row>
    <row r="12" spans="1:30" ht="18.75">
      <c r="A12" s="74" t="s">
        <v>21</v>
      </c>
      <c r="B12" s="717" t="str">
        <f>IF(DATA!C34="","Allowances exempted",DATA!C34)</f>
        <v>Allowances exempted</v>
      </c>
      <c r="C12" s="718"/>
      <c r="D12" s="718"/>
      <c r="E12" s="718"/>
      <c r="F12" s="718"/>
      <c r="G12" s="718"/>
      <c r="H12" s="718"/>
      <c r="I12" s="718"/>
      <c r="J12" s="718"/>
      <c r="K12" s="718"/>
      <c r="L12" s="719"/>
      <c r="M12" s="28">
        <f>DATA!P34</f>
        <v>0</v>
      </c>
      <c r="N12" s="59"/>
      <c r="O12" s="59"/>
      <c r="P12" s="59"/>
      <c r="Q12" s="59"/>
      <c r="R12" s="59"/>
      <c r="S12" s="59"/>
      <c r="T12" s="59"/>
      <c r="U12" s="59"/>
      <c r="V12" s="59"/>
      <c r="W12" s="59"/>
      <c r="X12" s="59"/>
      <c r="Y12" s="59"/>
      <c r="Z12" s="59"/>
      <c r="AA12" s="59"/>
      <c r="AB12" s="59"/>
      <c r="AC12" s="59"/>
      <c r="AD12" s="59"/>
    </row>
    <row r="13" spans="1:30" ht="18.75">
      <c r="A13" s="74" t="s">
        <v>23</v>
      </c>
      <c r="B13" s="753" t="s">
        <v>460</v>
      </c>
      <c r="C13" s="754"/>
      <c r="D13" s="754"/>
      <c r="E13" s="754"/>
      <c r="F13" s="754"/>
      <c r="G13" s="754"/>
      <c r="H13" s="754"/>
      <c r="I13" s="754"/>
      <c r="J13" s="754"/>
      <c r="K13" s="754"/>
      <c r="L13" s="70"/>
      <c r="M13" s="22">
        <f>M10-M11-M12</f>
        <v>0</v>
      </c>
      <c r="N13" s="59"/>
      <c r="O13" s="59"/>
      <c r="P13" s="59"/>
      <c r="Q13" s="59"/>
      <c r="R13" s="59"/>
      <c r="S13" s="59"/>
      <c r="T13" s="59"/>
      <c r="U13" s="59"/>
      <c r="V13" s="59"/>
      <c r="W13" s="59"/>
      <c r="X13" s="59"/>
      <c r="Y13" s="59"/>
      <c r="Z13" s="59"/>
      <c r="AA13" s="59"/>
      <c r="AB13" s="59"/>
      <c r="AC13" s="59"/>
      <c r="AD13" s="59"/>
    </row>
    <row r="14" spans="1:30" ht="18.75">
      <c r="A14" s="74" t="s">
        <v>25</v>
      </c>
      <c r="B14" s="753" t="s">
        <v>468</v>
      </c>
      <c r="C14" s="754"/>
      <c r="D14" s="754"/>
      <c r="E14" s="754"/>
      <c r="F14" s="754"/>
      <c r="G14" s="754"/>
      <c r="H14" s="754"/>
      <c r="I14" s="754"/>
      <c r="J14" s="754"/>
      <c r="K14" s="754"/>
      <c r="L14" s="70"/>
      <c r="M14" s="28">
        <f>DATA!P35</f>
        <v>0</v>
      </c>
      <c r="N14" s="59"/>
      <c r="O14" s="59"/>
      <c r="P14" s="59"/>
      <c r="Q14" s="59"/>
      <c r="R14" s="59"/>
      <c r="S14" s="59"/>
      <c r="T14" s="59"/>
      <c r="U14" s="59"/>
      <c r="V14" s="59"/>
      <c r="W14" s="59"/>
      <c r="X14" s="59"/>
      <c r="Y14" s="59"/>
      <c r="Z14" s="59"/>
      <c r="AA14" s="59"/>
      <c r="AB14" s="59"/>
      <c r="AC14" s="59"/>
      <c r="AD14" s="59"/>
    </row>
    <row r="15" spans="1:30" ht="18.75">
      <c r="A15" s="75" t="s">
        <v>26</v>
      </c>
      <c r="B15" s="762" t="s">
        <v>53</v>
      </c>
      <c r="C15" s="763"/>
      <c r="D15" s="763"/>
      <c r="E15" s="763"/>
      <c r="F15" s="763"/>
      <c r="G15" s="763"/>
      <c r="H15" s="763"/>
      <c r="I15" s="763"/>
      <c r="J15" s="763"/>
      <c r="K15" s="763"/>
      <c r="L15" s="72"/>
      <c r="M15" s="23">
        <f>M13-M14</f>
        <v>0</v>
      </c>
      <c r="N15" s="59"/>
      <c r="O15" s="59"/>
      <c r="P15" s="59"/>
      <c r="Q15" s="59"/>
      <c r="R15" s="59"/>
      <c r="S15" s="59"/>
      <c r="T15" s="59"/>
      <c r="U15" s="59"/>
      <c r="V15" s="59"/>
      <c r="W15" s="59"/>
      <c r="X15" s="59"/>
      <c r="Y15" s="59"/>
      <c r="Z15" s="59"/>
      <c r="AA15" s="59"/>
      <c r="AB15" s="59"/>
      <c r="AC15" s="59"/>
      <c r="AD15" s="59"/>
    </row>
    <row r="16" spans="1:30" ht="18.75">
      <c r="A16" s="76" t="s">
        <v>360</v>
      </c>
      <c r="B16" s="764" t="s">
        <v>469</v>
      </c>
      <c r="C16" s="765"/>
      <c r="D16" s="765"/>
      <c r="E16" s="765"/>
      <c r="F16" s="765"/>
      <c r="G16" s="765"/>
      <c r="H16" s="765"/>
      <c r="I16" s="765"/>
      <c r="J16" s="765"/>
      <c r="K16" s="765"/>
      <c r="L16" s="155"/>
      <c r="M16" s="28">
        <f>DATA!P36</f>
        <v>0</v>
      </c>
      <c r="N16" s="59"/>
      <c r="O16" s="59"/>
      <c r="P16" s="59"/>
      <c r="Q16" s="59"/>
      <c r="R16" s="59"/>
      <c r="S16" s="59"/>
      <c r="T16" s="59"/>
      <c r="U16" s="59"/>
      <c r="V16" s="59"/>
      <c r="W16" s="59"/>
      <c r="X16" s="59"/>
      <c r="Y16" s="59"/>
      <c r="Z16" s="59"/>
      <c r="AA16" s="59"/>
      <c r="AB16" s="59"/>
      <c r="AC16" s="59"/>
      <c r="AD16" s="59"/>
    </row>
    <row r="17" spans="1:30" ht="18.75">
      <c r="A17" s="75" t="s">
        <v>27</v>
      </c>
      <c r="B17" s="762" t="s">
        <v>214</v>
      </c>
      <c r="C17" s="763"/>
      <c r="D17" s="763"/>
      <c r="E17" s="763"/>
      <c r="F17" s="763"/>
      <c r="G17" s="763"/>
      <c r="H17" s="763"/>
      <c r="I17" s="763"/>
      <c r="J17" s="763"/>
      <c r="K17" s="763"/>
      <c r="L17" s="77"/>
      <c r="M17" s="23">
        <f>M15-M16</f>
        <v>0</v>
      </c>
      <c r="N17" s="59"/>
      <c r="O17" s="59"/>
      <c r="P17" s="59"/>
      <c r="Q17" s="59"/>
      <c r="R17" s="59"/>
      <c r="S17" s="59"/>
      <c r="T17" s="59"/>
      <c r="U17" s="59"/>
      <c r="V17" s="59"/>
      <c r="W17" s="59"/>
      <c r="X17" s="59"/>
      <c r="Y17" s="59"/>
      <c r="Z17" s="59"/>
      <c r="AA17" s="59"/>
      <c r="AB17" s="59"/>
      <c r="AC17" s="59"/>
      <c r="AD17" s="59"/>
    </row>
    <row r="18" spans="1:30" ht="18.75">
      <c r="A18" s="76" t="s">
        <v>28</v>
      </c>
      <c r="B18" s="764" t="s">
        <v>69</v>
      </c>
      <c r="C18" s="765"/>
      <c r="D18" s="765"/>
      <c r="E18" s="765"/>
      <c r="F18" s="765"/>
      <c r="G18" s="765"/>
      <c r="H18" s="765"/>
      <c r="I18" s="765"/>
      <c r="J18" s="765"/>
      <c r="K18" s="765"/>
      <c r="L18" s="155"/>
      <c r="M18" s="22"/>
      <c r="N18" s="59"/>
      <c r="O18" s="59"/>
      <c r="P18" s="59"/>
      <c r="Q18" s="59"/>
      <c r="R18" s="59"/>
      <c r="S18" s="59"/>
      <c r="T18" s="59"/>
      <c r="U18" s="59"/>
      <c r="V18" s="59"/>
      <c r="W18" s="59"/>
      <c r="X18" s="59"/>
      <c r="Y18" s="59"/>
      <c r="Z18" s="59"/>
      <c r="AA18" s="59"/>
      <c r="AB18" s="59"/>
      <c r="AC18" s="59"/>
      <c r="AD18" s="59"/>
    </row>
    <row r="19" spans="1:30" ht="18.75">
      <c r="A19" s="69" t="s">
        <v>24</v>
      </c>
      <c r="B19" s="753" t="s">
        <v>219</v>
      </c>
      <c r="C19" s="754"/>
      <c r="D19" s="754"/>
      <c r="E19" s="754"/>
      <c r="F19" s="754"/>
      <c r="G19" s="754"/>
      <c r="H19" s="754"/>
      <c r="I19" s="754"/>
      <c r="J19" s="754"/>
      <c r="K19" s="754"/>
      <c r="L19" s="63"/>
      <c r="M19" s="28">
        <f>DATA!J22+DATA!J23+DATA!J24+DATA!J25</f>
        <v>0</v>
      </c>
      <c r="N19" s="59"/>
      <c r="O19" s="59"/>
      <c r="P19" s="59"/>
      <c r="Q19" s="59"/>
      <c r="R19" s="59"/>
      <c r="S19" s="59"/>
      <c r="T19" s="59"/>
      <c r="U19" s="59"/>
      <c r="V19" s="59"/>
      <c r="W19" s="59"/>
      <c r="X19" s="59"/>
      <c r="Y19" s="59"/>
      <c r="Z19" s="59"/>
      <c r="AA19" s="59"/>
      <c r="AB19" s="59"/>
      <c r="AC19" s="59"/>
      <c r="AD19" s="59"/>
    </row>
    <row r="20" spans="1:30" ht="18.75">
      <c r="A20" s="69" t="s">
        <v>16</v>
      </c>
      <c r="B20" s="801" t="s">
        <v>5</v>
      </c>
      <c r="C20" s="802"/>
      <c r="D20" s="802"/>
      <c r="E20" s="802"/>
      <c r="F20" s="802"/>
      <c r="G20" s="802"/>
      <c r="H20" s="802"/>
      <c r="I20" s="802"/>
      <c r="J20" s="802"/>
      <c r="K20" s="802"/>
      <c r="L20" s="63"/>
      <c r="M20" s="28">
        <f>DATA!K22</f>
        <v>0</v>
      </c>
      <c r="N20" s="59"/>
      <c r="O20" s="59"/>
      <c r="P20" s="59"/>
      <c r="Q20" s="59"/>
      <c r="R20" s="59"/>
      <c r="S20" s="59"/>
      <c r="T20" s="59"/>
      <c r="U20" s="59"/>
      <c r="V20" s="59"/>
      <c r="W20" s="59"/>
      <c r="X20" s="59"/>
      <c r="Y20" s="59"/>
      <c r="Z20" s="59"/>
      <c r="AA20" s="59"/>
      <c r="AB20" s="59"/>
      <c r="AC20" s="59"/>
      <c r="AD20" s="59"/>
    </row>
    <row r="21" spans="1:30" ht="18.75">
      <c r="A21" s="69" t="s">
        <v>46</v>
      </c>
      <c r="B21" s="756" t="s">
        <v>6</v>
      </c>
      <c r="C21" s="757"/>
      <c r="D21" s="757"/>
      <c r="E21" s="757"/>
      <c r="F21" s="757"/>
      <c r="G21" s="757"/>
      <c r="H21" s="757"/>
      <c r="I21" s="757"/>
      <c r="J21" s="757"/>
      <c r="K21" s="757"/>
      <c r="L21" s="63"/>
      <c r="M21" s="28">
        <f>DATA!L22</f>
        <v>0</v>
      </c>
      <c r="N21" s="59"/>
      <c r="O21" s="59"/>
      <c r="P21" s="59"/>
      <c r="Q21" s="59"/>
      <c r="R21" s="59"/>
      <c r="S21" s="59"/>
      <c r="T21" s="59"/>
      <c r="U21" s="59"/>
      <c r="V21" s="59"/>
      <c r="W21" s="59"/>
      <c r="X21" s="59"/>
      <c r="Y21" s="59"/>
      <c r="Z21" s="59"/>
      <c r="AA21" s="59"/>
      <c r="AB21" s="59"/>
      <c r="AC21" s="59"/>
      <c r="AD21" s="59"/>
    </row>
    <row r="22" spans="1:30" ht="18.75">
      <c r="A22" s="69" t="s">
        <v>19</v>
      </c>
      <c r="B22" s="756" t="str">
        <f>IF(DATA!N9="","",DATA!N9)</f>
        <v/>
      </c>
      <c r="C22" s="757"/>
      <c r="D22" s="757"/>
      <c r="E22" s="757"/>
      <c r="F22" s="757"/>
      <c r="G22" s="757"/>
      <c r="H22" s="757"/>
      <c r="I22" s="757"/>
      <c r="J22" s="757"/>
      <c r="K22" s="757"/>
      <c r="L22" s="63"/>
      <c r="M22" s="28">
        <f>DATA!M22</f>
        <v>0</v>
      </c>
      <c r="N22" s="59"/>
      <c r="O22" s="59"/>
      <c r="P22" s="59"/>
      <c r="Q22" s="59"/>
      <c r="R22" s="59"/>
      <c r="S22" s="59"/>
      <c r="T22" s="59"/>
      <c r="U22" s="59"/>
      <c r="V22" s="59"/>
      <c r="W22" s="59"/>
      <c r="X22" s="59"/>
      <c r="Y22" s="59"/>
      <c r="Z22" s="59"/>
      <c r="AA22" s="59"/>
      <c r="AB22" s="59"/>
      <c r="AC22" s="59"/>
      <c r="AD22" s="59"/>
    </row>
    <row r="23" spans="1:30" ht="18.75">
      <c r="A23" s="69" t="s">
        <v>20</v>
      </c>
      <c r="B23" s="756" t="str">
        <f>IF(DATA!O9="","",DATA!O9)</f>
        <v>NPS</v>
      </c>
      <c r="C23" s="757"/>
      <c r="D23" s="757"/>
      <c r="E23" s="757"/>
      <c r="F23" s="757"/>
      <c r="G23" s="757"/>
      <c r="H23" s="757"/>
      <c r="I23" s="757"/>
      <c r="J23" s="757"/>
      <c r="K23" s="757"/>
      <c r="L23" s="63"/>
      <c r="M23" s="28">
        <f>DATA!N22</f>
        <v>0</v>
      </c>
      <c r="N23" s="59"/>
      <c r="O23" s="59"/>
      <c r="P23" s="59"/>
      <c r="Q23" s="59"/>
      <c r="R23" s="59"/>
      <c r="S23" s="59"/>
      <c r="T23" s="59"/>
      <c r="U23" s="59"/>
      <c r="V23" s="59"/>
      <c r="W23" s="59"/>
      <c r="X23" s="59"/>
      <c r="Y23" s="59"/>
      <c r="Z23" s="59"/>
      <c r="AA23" s="59"/>
      <c r="AB23" s="59"/>
      <c r="AC23" s="59"/>
      <c r="AD23" s="59"/>
    </row>
    <row r="24" spans="1:30" ht="18.75">
      <c r="A24" s="69" t="s">
        <v>29</v>
      </c>
      <c r="B24" s="717" t="s">
        <v>220</v>
      </c>
      <c r="C24" s="718"/>
      <c r="D24" s="718"/>
      <c r="E24" s="718"/>
      <c r="F24" s="718"/>
      <c r="G24" s="718"/>
      <c r="H24" s="718"/>
      <c r="I24" s="718"/>
      <c r="J24" s="718"/>
      <c r="K24" s="718"/>
      <c r="L24" s="63"/>
      <c r="M24" s="22">
        <f>DATA!X40</f>
        <v>0</v>
      </c>
      <c r="N24" s="59"/>
      <c r="O24" s="59"/>
      <c r="P24" s="59"/>
      <c r="Q24" s="59"/>
      <c r="R24" s="59"/>
      <c r="S24" s="59"/>
      <c r="T24" s="59"/>
      <c r="U24" s="59"/>
      <c r="V24" s="59"/>
      <c r="W24" s="59"/>
      <c r="X24" s="59"/>
      <c r="Y24" s="59"/>
      <c r="Z24" s="59"/>
      <c r="AA24" s="59"/>
      <c r="AB24" s="59"/>
      <c r="AC24" s="59"/>
      <c r="AD24" s="59"/>
    </row>
    <row r="25" spans="1:30" ht="18.75">
      <c r="A25" s="69" t="s">
        <v>71</v>
      </c>
      <c r="B25" s="756" t="s">
        <v>70</v>
      </c>
      <c r="C25" s="757"/>
      <c r="D25" s="757"/>
      <c r="E25" s="757"/>
      <c r="F25" s="757"/>
      <c r="G25" s="757"/>
      <c r="H25" s="757"/>
      <c r="I25" s="757"/>
      <c r="J25" s="757"/>
      <c r="K25" s="757"/>
      <c r="L25" s="63"/>
      <c r="M25" s="28">
        <f>DATA!P38</f>
        <v>0</v>
      </c>
      <c r="N25" s="59"/>
      <c r="O25" s="59"/>
      <c r="P25" s="59"/>
      <c r="Q25" s="59"/>
      <c r="R25" s="59"/>
      <c r="S25" s="59"/>
      <c r="T25" s="59"/>
      <c r="U25" s="59"/>
      <c r="V25" s="59"/>
      <c r="W25" s="59"/>
      <c r="X25" s="59"/>
      <c r="Y25" s="59"/>
      <c r="Z25" s="59"/>
      <c r="AA25" s="59"/>
      <c r="AB25" s="59"/>
      <c r="AC25" s="59"/>
      <c r="AD25" s="59"/>
    </row>
    <row r="26" spans="1:30" ht="18.75">
      <c r="A26" s="69" t="s">
        <v>31</v>
      </c>
      <c r="B26" s="756" t="s">
        <v>72</v>
      </c>
      <c r="C26" s="757"/>
      <c r="D26" s="757"/>
      <c r="E26" s="757"/>
      <c r="F26" s="757"/>
      <c r="G26" s="757"/>
      <c r="H26" s="757"/>
      <c r="I26" s="757"/>
      <c r="J26" s="757"/>
      <c r="K26" s="152"/>
      <c r="L26" s="63"/>
      <c r="M26" s="28">
        <f>DATA!P39</f>
        <v>0</v>
      </c>
      <c r="N26" s="59"/>
      <c r="O26" s="59"/>
      <c r="P26" s="59"/>
      <c r="Q26" s="59"/>
      <c r="R26" s="59"/>
      <c r="S26" s="59"/>
      <c r="T26" s="59"/>
      <c r="U26" s="59"/>
      <c r="V26" s="59"/>
      <c r="W26" s="59"/>
      <c r="X26" s="59"/>
      <c r="Y26" s="59"/>
      <c r="Z26" s="59"/>
      <c r="AA26" s="59"/>
      <c r="AB26" s="59"/>
      <c r="AC26" s="59"/>
      <c r="AD26" s="59"/>
    </row>
    <row r="27" spans="1:30" ht="18.75">
      <c r="A27" s="69" t="s">
        <v>32</v>
      </c>
      <c r="B27" s="756" t="str">
        <f>IF(DATA!G40="","",DATA!G40)</f>
        <v/>
      </c>
      <c r="C27" s="757"/>
      <c r="D27" s="757"/>
      <c r="E27" s="757"/>
      <c r="F27" s="757"/>
      <c r="G27" s="757"/>
      <c r="H27" s="757"/>
      <c r="I27" s="757"/>
      <c r="J27" s="757"/>
      <c r="K27" s="152"/>
      <c r="L27" s="63"/>
      <c r="M27" s="28">
        <f>DATA!P41</f>
        <v>0</v>
      </c>
      <c r="N27" s="59"/>
      <c r="O27" s="59"/>
      <c r="P27" s="59"/>
      <c r="Q27" s="59"/>
      <c r="R27" s="59"/>
      <c r="S27" s="59"/>
      <c r="T27" s="59"/>
      <c r="U27" s="59"/>
      <c r="V27" s="59"/>
      <c r="W27" s="59"/>
      <c r="X27" s="59"/>
      <c r="Y27" s="59"/>
      <c r="Z27" s="59"/>
      <c r="AA27" s="59"/>
      <c r="AB27" s="59"/>
      <c r="AC27" s="59"/>
      <c r="AD27" s="59"/>
    </row>
    <row r="28" spans="1:30" ht="18.75">
      <c r="A28" s="69" t="s">
        <v>241</v>
      </c>
      <c r="B28" s="756" t="str">
        <f>IF(DATA!G41="","",DATA!G41)</f>
        <v/>
      </c>
      <c r="C28" s="757"/>
      <c r="D28" s="757"/>
      <c r="E28" s="757"/>
      <c r="F28" s="757"/>
      <c r="G28" s="757"/>
      <c r="H28" s="757"/>
      <c r="I28" s="757"/>
      <c r="J28" s="757"/>
      <c r="K28" s="152"/>
      <c r="L28" s="63"/>
      <c r="M28" s="28">
        <f>DATA!P42</f>
        <v>0</v>
      </c>
      <c r="N28" s="59"/>
      <c r="O28" s="59"/>
      <c r="P28" s="59"/>
      <c r="Q28" s="59"/>
      <c r="R28" s="59"/>
      <c r="S28" s="59"/>
      <c r="T28" s="59"/>
      <c r="U28" s="59"/>
      <c r="V28" s="59"/>
      <c r="W28" s="59"/>
      <c r="X28" s="59"/>
      <c r="Y28" s="59"/>
      <c r="Z28" s="59"/>
      <c r="AA28" s="59"/>
      <c r="AB28" s="59"/>
      <c r="AC28" s="59"/>
      <c r="AD28" s="59"/>
    </row>
    <row r="29" spans="1:30" ht="18.75">
      <c r="A29" s="69" t="s">
        <v>33</v>
      </c>
      <c r="B29" s="756" t="s">
        <v>496</v>
      </c>
      <c r="C29" s="757"/>
      <c r="D29" s="757"/>
      <c r="E29" s="757"/>
      <c r="F29" s="757"/>
      <c r="G29" s="757"/>
      <c r="H29" s="757"/>
      <c r="I29" s="757"/>
      <c r="J29" s="757"/>
      <c r="K29" s="757"/>
      <c r="L29" s="63"/>
      <c r="M29" s="22">
        <f>DATA!AE40</f>
        <v>0</v>
      </c>
      <c r="N29" s="59"/>
      <c r="O29" s="59"/>
      <c r="P29" s="59"/>
      <c r="Q29" s="59"/>
      <c r="R29" s="59"/>
      <c r="S29" s="59"/>
      <c r="T29" s="59"/>
      <c r="U29" s="59"/>
      <c r="V29" s="59"/>
      <c r="W29" s="59"/>
      <c r="X29" s="59"/>
      <c r="Y29" s="59"/>
      <c r="Z29" s="59"/>
      <c r="AA29" s="59"/>
      <c r="AB29" s="59"/>
      <c r="AC29" s="59"/>
      <c r="AD29" s="59"/>
    </row>
    <row r="30" spans="1:30" ht="18.75">
      <c r="A30" s="71" t="s">
        <v>242</v>
      </c>
      <c r="B30" s="766" t="s">
        <v>470</v>
      </c>
      <c r="C30" s="767"/>
      <c r="D30" s="767"/>
      <c r="E30" s="767"/>
      <c r="F30" s="767"/>
      <c r="G30" s="767"/>
      <c r="H30" s="767"/>
      <c r="I30" s="767"/>
      <c r="J30" s="767"/>
      <c r="K30" s="152"/>
      <c r="L30" s="63"/>
      <c r="M30" s="23">
        <f>DATA!AA42</f>
        <v>0</v>
      </c>
      <c r="N30" s="59"/>
      <c r="O30" s="59"/>
      <c r="P30" s="59"/>
      <c r="Q30" s="59"/>
      <c r="R30" s="59"/>
      <c r="S30" s="59"/>
      <c r="T30" s="59"/>
      <c r="U30" s="59"/>
      <c r="V30" s="59"/>
      <c r="W30" s="59"/>
      <c r="X30" s="59"/>
      <c r="Y30" s="59"/>
      <c r="Z30" s="59"/>
      <c r="AA30" s="59"/>
      <c r="AB30" s="59"/>
      <c r="AC30" s="59"/>
      <c r="AD30" s="59"/>
    </row>
    <row r="31" spans="1:30" ht="18.75">
      <c r="A31" s="74" t="s">
        <v>30</v>
      </c>
      <c r="B31" s="760" t="s">
        <v>495</v>
      </c>
      <c r="C31" s="761"/>
      <c r="D31" s="761"/>
      <c r="E31" s="761"/>
      <c r="F31" s="761"/>
      <c r="G31" s="761"/>
      <c r="H31" s="761"/>
      <c r="I31" s="761"/>
      <c r="J31" s="761"/>
      <c r="K31" s="761"/>
      <c r="L31" s="771"/>
      <c r="M31" s="22">
        <f>'Final Statement'!M31</f>
        <v>0</v>
      </c>
      <c r="N31" s="59"/>
      <c r="O31" s="59"/>
      <c r="P31" s="59"/>
      <c r="Q31" s="59"/>
      <c r="R31" s="59"/>
      <c r="S31" s="59"/>
      <c r="T31" s="59"/>
      <c r="U31" s="59"/>
      <c r="V31" s="59"/>
      <c r="W31" s="59"/>
      <c r="X31" s="59"/>
      <c r="Y31" s="59"/>
      <c r="Z31" s="59"/>
      <c r="AA31" s="59"/>
      <c r="AB31" s="59"/>
      <c r="AC31" s="59"/>
      <c r="AD31" s="59"/>
    </row>
    <row r="32" spans="1:30" ht="18.75">
      <c r="A32" s="74" t="s">
        <v>34</v>
      </c>
      <c r="B32" s="756" t="s">
        <v>73</v>
      </c>
      <c r="C32" s="757"/>
      <c r="D32" s="757"/>
      <c r="E32" s="757"/>
      <c r="F32" s="757"/>
      <c r="G32" s="757"/>
      <c r="H32" s="757"/>
      <c r="I32" s="757"/>
      <c r="J32" s="757"/>
      <c r="K32" s="152"/>
      <c r="L32" s="63"/>
      <c r="M32" s="22"/>
      <c r="N32" s="59"/>
      <c r="O32" s="59"/>
      <c r="P32" s="59"/>
      <c r="Q32" s="59"/>
      <c r="R32" s="59"/>
      <c r="S32" s="59"/>
      <c r="T32" s="59"/>
      <c r="U32" s="59"/>
      <c r="V32" s="59"/>
      <c r="W32" s="59"/>
      <c r="X32" s="59"/>
      <c r="Y32" s="59"/>
      <c r="Z32" s="59"/>
      <c r="AA32" s="59"/>
      <c r="AB32" s="59"/>
      <c r="AC32" s="59"/>
      <c r="AD32" s="59"/>
    </row>
    <row r="33" spans="1:30" ht="18.75">
      <c r="A33" s="69" t="s">
        <v>24</v>
      </c>
      <c r="B33" s="756" t="s">
        <v>74</v>
      </c>
      <c r="C33" s="757"/>
      <c r="D33" s="757"/>
      <c r="E33" s="757"/>
      <c r="F33" s="757"/>
      <c r="G33" s="757"/>
      <c r="H33" s="757"/>
      <c r="I33" s="757"/>
      <c r="J33" s="757"/>
      <c r="K33" s="152"/>
      <c r="L33" s="63"/>
      <c r="M33" s="28">
        <f>DATA!P46</f>
        <v>0</v>
      </c>
      <c r="N33" s="59"/>
      <c r="O33" s="59"/>
      <c r="P33" s="59"/>
      <c r="Q33" s="59"/>
      <c r="R33" s="59"/>
      <c r="S33" s="59"/>
      <c r="T33" s="59"/>
      <c r="U33" s="59"/>
      <c r="V33" s="59"/>
      <c r="W33" s="59"/>
      <c r="X33" s="59"/>
      <c r="Y33" s="59"/>
      <c r="Z33" s="59"/>
      <c r="AA33" s="59"/>
      <c r="AB33" s="59"/>
      <c r="AC33" s="59"/>
      <c r="AD33" s="59"/>
    </row>
    <row r="34" spans="1:30" ht="18.75">
      <c r="A34" s="69" t="s">
        <v>16</v>
      </c>
      <c r="B34" s="768" t="s">
        <v>75</v>
      </c>
      <c r="C34" s="769"/>
      <c r="D34" s="769"/>
      <c r="E34" s="769"/>
      <c r="F34" s="769"/>
      <c r="G34" s="769"/>
      <c r="H34" s="769"/>
      <c r="I34" s="769"/>
      <c r="J34" s="769"/>
      <c r="K34" s="769"/>
      <c r="L34" s="770"/>
      <c r="M34" s="28">
        <f>DATA!P47</f>
        <v>0</v>
      </c>
      <c r="N34" s="59"/>
      <c r="O34" s="59"/>
      <c r="P34" s="59"/>
      <c r="Q34" s="59"/>
      <c r="R34" s="59"/>
      <c r="S34" s="59"/>
      <c r="T34" s="59"/>
      <c r="U34" s="59"/>
      <c r="V34" s="59"/>
      <c r="W34" s="59"/>
      <c r="X34" s="59"/>
      <c r="Y34" s="59"/>
      <c r="Z34" s="59"/>
      <c r="AA34" s="59"/>
      <c r="AB34" s="59"/>
      <c r="AC34" s="59"/>
      <c r="AD34" s="59"/>
    </row>
    <row r="35" spans="1:30" ht="18.75">
      <c r="A35" s="69" t="s">
        <v>46</v>
      </c>
      <c r="B35" s="717" t="s">
        <v>482</v>
      </c>
      <c r="C35" s="718"/>
      <c r="D35" s="718"/>
      <c r="E35" s="718"/>
      <c r="F35" s="718"/>
      <c r="G35" s="718"/>
      <c r="H35" s="718"/>
      <c r="I35" s="718"/>
      <c r="J35" s="718"/>
      <c r="K35" s="718"/>
      <c r="L35" s="63"/>
      <c r="M35" s="28">
        <f>DATA!P48</f>
        <v>0</v>
      </c>
      <c r="N35" s="59"/>
      <c r="O35" s="59"/>
      <c r="P35" s="59"/>
      <c r="Q35" s="59"/>
      <c r="R35" s="59"/>
      <c r="S35" s="59"/>
      <c r="T35" s="59"/>
      <c r="U35" s="59"/>
      <c r="V35" s="59"/>
      <c r="W35" s="59"/>
      <c r="X35" s="59"/>
      <c r="Y35" s="59"/>
      <c r="Z35" s="59"/>
      <c r="AA35" s="59"/>
      <c r="AB35" s="59"/>
      <c r="AC35" s="59"/>
      <c r="AD35" s="59"/>
    </row>
    <row r="36" spans="1:30" ht="18.75">
      <c r="A36" s="69" t="s">
        <v>19</v>
      </c>
      <c r="B36" s="756" t="s">
        <v>706</v>
      </c>
      <c r="C36" s="757"/>
      <c r="D36" s="757"/>
      <c r="E36" s="757"/>
      <c r="F36" s="757"/>
      <c r="G36" s="757"/>
      <c r="H36" s="757"/>
      <c r="I36" s="757"/>
      <c r="J36" s="757"/>
      <c r="K36" s="152"/>
      <c r="L36" s="63"/>
      <c r="M36" s="28">
        <f>DATA!P49</f>
        <v>0</v>
      </c>
      <c r="N36" s="59"/>
      <c r="O36" s="59"/>
      <c r="P36" s="59"/>
      <c r="Q36" s="59"/>
      <c r="R36" s="59"/>
      <c r="S36" s="59"/>
      <c r="T36" s="59"/>
      <c r="U36" s="59"/>
      <c r="V36" s="59"/>
      <c r="W36" s="59"/>
      <c r="X36" s="59"/>
      <c r="Y36" s="59"/>
      <c r="Z36" s="59"/>
      <c r="AA36" s="59"/>
      <c r="AB36" s="59"/>
      <c r="AC36" s="59"/>
      <c r="AD36" s="59"/>
    </row>
    <row r="37" spans="1:30" ht="18.75">
      <c r="A37" s="69" t="s">
        <v>20</v>
      </c>
      <c r="B37" s="756" t="str">
        <f>IF(DATA!G50="","",DATA!G50)</f>
        <v/>
      </c>
      <c r="C37" s="757"/>
      <c r="D37" s="757"/>
      <c r="E37" s="757"/>
      <c r="F37" s="757"/>
      <c r="G37" s="757"/>
      <c r="H37" s="757"/>
      <c r="I37" s="757"/>
      <c r="J37" s="757"/>
      <c r="K37" s="152"/>
      <c r="L37" s="63"/>
      <c r="M37" s="28">
        <f>DATA!P51</f>
        <v>0</v>
      </c>
      <c r="N37" s="59"/>
      <c r="O37" s="59"/>
      <c r="P37" s="59"/>
      <c r="Q37" s="59"/>
      <c r="R37" s="59"/>
      <c r="S37" s="59"/>
      <c r="T37" s="59"/>
      <c r="U37" s="59"/>
      <c r="V37" s="59"/>
      <c r="W37" s="59"/>
      <c r="X37" s="59"/>
      <c r="Y37" s="59"/>
      <c r="Z37" s="59"/>
      <c r="AA37" s="59"/>
      <c r="AB37" s="59"/>
      <c r="AC37" s="59"/>
      <c r="AD37" s="59"/>
    </row>
    <row r="38" spans="1:30" ht="18.75">
      <c r="A38" s="69" t="s">
        <v>29</v>
      </c>
      <c r="B38" s="756" t="s">
        <v>250</v>
      </c>
      <c r="C38" s="757"/>
      <c r="D38" s="757"/>
      <c r="E38" s="757"/>
      <c r="F38" s="757"/>
      <c r="G38" s="757"/>
      <c r="H38" s="757"/>
      <c r="I38" s="757"/>
      <c r="J38" s="757"/>
      <c r="K38" s="757"/>
      <c r="L38" s="63"/>
      <c r="M38" s="28">
        <f>DATA!P50</f>
        <v>0</v>
      </c>
      <c r="N38" s="59"/>
      <c r="O38" s="59"/>
      <c r="P38" s="59"/>
      <c r="Q38" s="59"/>
      <c r="R38" s="59"/>
      <c r="S38" s="59"/>
      <c r="T38" s="59"/>
      <c r="U38" s="59"/>
      <c r="V38" s="59"/>
      <c r="W38" s="59"/>
      <c r="X38" s="59"/>
      <c r="Y38" s="59"/>
      <c r="Z38" s="59"/>
      <c r="AA38" s="59"/>
      <c r="AB38" s="59"/>
      <c r="AC38" s="59"/>
      <c r="AD38" s="59"/>
    </row>
    <row r="39" spans="1:30" ht="18.75">
      <c r="A39" s="79" t="s">
        <v>35</v>
      </c>
      <c r="B39" s="758" t="s">
        <v>77</v>
      </c>
      <c r="C39" s="759"/>
      <c r="D39" s="759"/>
      <c r="E39" s="759"/>
      <c r="F39" s="759"/>
      <c r="G39" s="759"/>
      <c r="H39" s="759"/>
      <c r="I39" s="759"/>
      <c r="J39" s="759"/>
      <c r="K39" s="78"/>
      <c r="L39" s="77"/>
      <c r="M39" s="31">
        <f>DATA!P52</f>
        <v>0</v>
      </c>
      <c r="N39" s="59"/>
      <c r="O39" s="59"/>
      <c r="P39" s="59"/>
      <c r="Q39" s="59"/>
      <c r="R39" s="59"/>
      <c r="S39" s="59"/>
      <c r="T39" s="59"/>
      <c r="U39" s="59"/>
      <c r="V39" s="59"/>
      <c r="W39" s="59"/>
      <c r="X39" s="59"/>
      <c r="Y39" s="59"/>
      <c r="Z39" s="59"/>
      <c r="AA39" s="59"/>
      <c r="AB39" s="59"/>
      <c r="AC39" s="59"/>
      <c r="AD39" s="59"/>
    </row>
    <row r="40" spans="1:30" ht="18.75">
      <c r="A40" s="79" t="s">
        <v>36</v>
      </c>
      <c r="B40" s="758" t="s">
        <v>471</v>
      </c>
      <c r="C40" s="759"/>
      <c r="D40" s="759"/>
      <c r="E40" s="759"/>
      <c r="F40" s="759"/>
      <c r="G40" s="759"/>
      <c r="H40" s="759"/>
      <c r="I40" s="759"/>
      <c r="J40" s="759"/>
      <c r="K40" s="78"/>
      <c r="L40" s="77"/>
      <c r="M40" s="31">
        <f>'Final Statement'!M40</f>
        <v>0</v>
      </c>
      <c r="N40" s="59"/>
      <c r="O40" s="59"/>
      <c r="P40" s="59"/>
      <c r="Q40" s="59"/>
      <c r="R40" s="59"/>
      <c r="S40" s="59"/>
      <c r="T40" s="59"/>
      <c r="U40" s="59"/>
      <c r="V40" s="59"/>
      <c r="W40" s="59"/>
      <c r="X40" s="59"/>
      <c r="Y40" s="59"/>
      <c r="Z40" s="59"/>
      <c r="AA40" s="59"/>
      <c r="AB40" s="59"/>
      <c r="AC40" s="59"/>
      <c r="AD40" s="59"/>
    </row>
    <row r="41" spans="1:30" ht="18.75">
      <c r="A41" s="76" t="s">
        <v>37</v>
      </c>
      <c r="B41" s="760" t="s">
        <v>472</v>
      </c>
      <c r="C41" s="761"/>
      <c r="D41" s="761"/>
      <c r="E41" s="761"/>
      <c r="F41" s="761"/>
      <c r="G41" s="761"/>
      <c r="H41" s="761"/>
      <c r="I41" s="761"/>
      <c r="J41" s="761"/>
      <c r="K41" s="153"/>
      <c r="L41" s="155"/>
      <c r="M41" s="28">
        <f>'Final Statement'!M41</f>
        <v>0</v>
      </c>
      <c r="N41" s="59"/>
      <c r="O41" s="59"/>
      <c r="P41" s="59"/>
      <c r="Q41" s="59"/>
      <c r="R41" s="59"/>
      <c r="S41" s="59"/>
      <c r="T41" s="59"/>
      <c r="U41" s="59"/>
      <c r="V41" s="59"/>
      <c r="W41" s="59"/>
      <c r="X41" s="59"/>
      <c r="Y41" s="59"/>
      <c r="Z41" s="59"/>
      <c r="AA41" s="59"/>
      <c r="AB41" s="59"/>
      <c r="AC41" s="59"/>
      <c r="AD41" s="59"/>
    </row>
    <row r="42" spans="1:30" ht="18.75">
      <c r="A42" s="80" t="s">
        <v>38</v>
      </c>
      <c r="B42" s="756" t="s">
        <v>207</v>
      </c>
      <c r="C42" s="757"/>
      <c r="D42" s="757"/>
      <c r="E42" s="757"/>
      <c r="F42" s="757"/>
      <c r="G42" s="757"/>
      <c r="H42" s="757"/>
      <c r="I42" s="757"/>
      <c r="J42" s="757"/>
      <c r="K42" s="152"/>
      <c r="L42" s="63"/>
      <c r="M42" s="28">
        <f>'Final Statement'!M42</f>
        <v>0</v>
      </c>
      <c r="N42" s="59"/>
      <c r="O42" s="59"/>
      <c r="P42" s="59"/>
      <c r="Q42" s="59"/>
      <c r="R42" s="59"/>
      <c r="S42" s="59"/>
      <c r="T42" s="59"/>
      <c r="U42" s="59"/>
      <c r="V42" s="59"/>
      <c r="W42" s="59"/>
      <c r="X42" s="59"/>
      <c r="Y42" s="59"/>
      <c r="Z42" s="59"/>
      <c r="AA42" s="59"/>
      <c r="AB42" s="59"/>
      <c r="AC42" s="59"/>
      <c r="AD42" s="59"/>
    </row>
    <row r="43" spans="1:30" ht="18.75">
      <c r="A43" s="80" t="s">
        <v>40</v>
      </c>
      <c r="B43" s="756" t="s">
        <v>211</v>
      </c>
      <c r="C43" s="757"/>
      <c r="D43" s="757"/>
      <c r="E43" s="757"/>
      <c r="F43" s="757"/>
      <c r="G43" s="757"/>
      <c r="H43" s="757"/>
      <c r="I43" s="757"/>
      <c r="J43" s="757"/>
      <c r="K43" s="152"/>
      <c r="L43" s="63"/>
      <c r="M43" s="28">
        <f>'Final Statement'!M43</f>
        <v>0</v>
      </c>
      <c r="N43" s="59"/>
      <c r="O43" s="59"/>
      <c r="P43" s="59"/>
      <c r="Q43" s="59"/>
      <c r="R43" s="59"/>
      <c r="S43" s="59"/>
      <c r="T43" s="59"/>
      <c r="U43" s="59"/>
      <c r="V43" s="59"/>
      <c r="W43" s="59"/>
      <c r="X43" s="59"/>
      <c r="Y43" s="59"/>
      <c r="Z43" s="59"/>
      <c r="AA43" s="59"/>
      <c r="AB43" s="59"/>
      <c r="AC43" s="59"/>
      <c r="AD43" s="59"/>
    </row>
    <row r="44" spans="1:30" ht="18.75">
      <c r="A44" s="80" t="s">
        <v>39</v>
      </c>
      <c r="B44" s="756" t="s">
        <v>49</v>
      </c>
      <c r="C44" s="757"/>
      <c r="D44" s="757"/>
      <c r="E44" s="757"/>
      <c r="F44" s="757"/>
      <c r="G44" s="757"/>
      <c r="H44" s="757"/>
      <c r="I44" s="757"/>
      <c r="J44" s="757"/>
      <c r="K44" s="152"/>
      <c r="L44" s="63"/>
      <c r="M44" s="28">
        <f>'Final Statement'!M44</f>
        <v>0</v>
      </c>
      <c r="N44" s="59"/>
      <c r="O44" s="59"/>
      <c r="P44" s="59"/>
      <c r="Q44" s="59"/>
      <c r="R44" s="59"/>
      <c r="S44" s="59"/>
      <c r="T44" s="59"/>
      <c r="U44" s="59"/>
      <c r="V44" s="59"/>
      <c r="W44" s="59"/>
      <c r="X44" s="59"/>
      <c r="Y44" s="59"/>
      <c r="Z44" s="59"/>
      <c r="AA44" s="59"/>
      <c r="AB44" s="59"/>
      <c r="AC44" s="59"/>
      <c r="AD44" s="59"/>
    </row>
    <row r="45" spans="1:30" ht="18.75">
      <c r="A45" s="75" t="s">
        <v>41</v>
      </c>
      <c r="B45" s="758" t="s">
        <v>578</v>
      </c>
      <c r="C45" s="759"/>
      <c r="D45" s="759"/>
      <c r="E45" s="759"/>
      <c r="F45" s="759"/>
      <c r="G45" s="759"/>
      <c r="H45" s="759"/>
      <c r="I45" s="759"/>
      <c r="J45" s="759"/>
      <c r="K45" s="78"/>
      <c r="L45" s="77"/>
      <c r="M45" s="31">
        <f>'Final Statement'!M45</f>
        <v>0</v>
      </c>
      <c r="N45" s="59"/>
      <c r="O45" s="59"/>
      <c r="P45" s="59"/>
      <c r="Q45" s="59"/>
      <c r="R45" s="59"/>
      <c r="S45" s="59"/>
      <c r="T45" s="59"/>
      <c r="U45" s="59"/>
      <c r="V45" s="59"/>
      <c r="W45" s="59"/>
      <c r="X45" s="59"/>
      <c r="Y45" s="59"/>
      <c r="Z45" s="59"/>
      <c r="AA45" s="59"/>
      <c r="AB45" s="59"/>
      <c r="AC45" s="59"/>
      <c r="AD45" s="59"/>
    </row>
    <row r="46" spans="1:30" ht="18.75" customHeight="1">
      <c r="A46" s="80" t="s">
        <v>42</v>
      </c>
      <c r="B46" s="756" t="s">
        <v>473</v>
      </c>
      <c r="C46" s="757"/>
      <c r="D46" s="757"/>
      <c r="E46" s="757"/>
      <c r="F46" s="757"/>
      <c r="G46" s="757"/>
      <c r="H46" s="757"/>
      <c r="I46" s="757"/>
      <c r="J46" s="757"/>
      <c r="K46" s="152"/>
      <c r="L46" s="63"/>
      <c r="M46" s="28">
        <f>'Final Statement'!M46</f>
        <v>0</v>
      </c>
      <c r="N46" s="59"/>
      <c r="O46" s="841" t="s">
        <v>488</v>
      </c>
      <c r="P46" s="844">
        <v>100</v>
      </c>
      <c r="Q46" s="59"/>
      <c r="R46" s="59"/>
      <c r="S46" s="59"/>
      <c r="T46" s="59"/>
      <c r="U46" s="59"/>
      <c r="V46" s="59"/>
      <c r="W46" s="59"/>
      <c r="X46" s="59"/>
      <c r="Y46" s="59"/>
      <c r="Z46" s="59"/>
      <c r="AA46" s="59"/>
      <c r="AB46" s="59"/>
      <c r="AC46" s="59"/>
      <c r="AD46" s="59"/>
    </row>
    <row r="47" spans="1:30" ht="18.75">
      <c r="A47" s="80" t="s">
        <v>43</v>
      </c>
      <c r="B47" s="756" t="s">
        <v>474</v>
      </c>
      <c r="C47" s="757"/>
      <c r="D47" s="757"/>
      <c r="E47" s="757"/>
      <c r="F47" s="757"/>
      <c r="G47" s="757"/>
      <c r="H47" s="757"/>
      <c r="I47" s="757"/>
      <c r="J47" s="757"/>
      <c r="K47" s="152"/>
      <c r="L47" s="63"/>
      <c r="M47" s="28">
        <f>'Final Statement'!M47</f>
        <v>0</v>
      </c>
      <c r="N47" s="59"/>
      <c r="O47" s="842"/>
      <c r="P47" s="845"/>
      <c r="Q47" s="59"/>
      <c r="R47" s="59"/>
      <c r="S47" s="840" t="s">
        <v>567</v>
      </c>
      <c r="T47" s="840"/>
      <c r="U47" s="59"/>
      <c r="V47" s="59"/>
      <c r="W47" s="59"/>
      <c r="X47" s="59"/>
      <c r="Y47" s="59"/>
      <c r="Z47" s="59"/>
      <c r="AA47" s="59"/>
      <c r="AB47" s="59"/>
      <c r="AC47" s="59"/>
      <c r="AD47" s="59"/>
    </row>
    <row r="48" spans="1:30" ht="18.75">
      <c r="A48" s="80" t="s">
        <v>361</v>
      </c>
      <c r="B48" s="756" t="s">
        <v>55</v>
      </c>
      <c r="C48" s="757"/>
      <c r="D48" s="757"/>
      <c r="E48" s="757"/>
      <c r="F48" s="757"/>
      <c r="G48" s="757"/>
      <c r="H48" s="757"/>
      <c r="I48" s="757"/>
      <c r="J48" s="757"/>
      <c r="K48" s="152"/>
      <c r="L48" s="63"/>
      <c r="M48" s="28">
        <f>'Final Statement'!M48</f>
        <v>0</v>
      </c>
      <c r="N48" s="59"/>
      <c r="O48" s="843"/>
      <c r="P48" s="846"/>
      <c r="Q48" s="59"/>
      <c r="R48" s="59"/>
      <c r="S48" s="167" t="s">
        <v>569</v>
      </c>
      <c r="T48" s="168">
        <f>M47-M48</f>
        <v>0</v>
      </c>
      <c r="U48" s="59"/>
      <c r="V48" s="59"/>
      <c r="W48" s="59"/>
      <c r="X48" s="59"/>
      <c r="Y48" s="59"/>
      <c r="Z48" s="59"/>
      <c r="AA48" s="59"/>
      <c r="AB48" s="59"/>
      <c r="AC48" s="59"/>
      <c r="AD48" s="59"/>
    </row>
    <row r="49" spans="1:30" ht="18.75">
      <c r="A49" s="80" t="s">
        <v>362</v>
      </c>
      <c r="B49" s="782" t="s">
        <v>705</v>
      </c>
      <c r="C49" s="783"/>
      <c r="D49" s="783"/>
      <c r="E49" s="783"/>
      <c r="F49" s="783"/>
      <c r="G49" s="783"/>
      <c r="H49" s="783"/>
      <c r="I49" s="783"/>
      <c r="J49" s="783"/>
      <c r="K49" s="783"/>
      <c r="L49" s="784"/>
      <c r="M49" s="28">
        <f>DATA!P55</f>
        <v>0</v>
      </c>
      <c r="N49" s="59"/>
      <c r="O49" s="59"/>
      <c r="P49" s="59"/>
      <c r="Q49" s="59"/>
      <c r="R49" s="59"/>
      <c r="S49" s="59" t="s">
        <v>570</v>
      </c>
      <c r="T49" s="59">
        <f>IF(M49=0,M47,T48/M49)</f>
        <v>0</v>
      </c>
      <c r="U49" s="59"/>
      <c r="V49" s="59"/>
      <c r="W49" s="59"/>
      <c r="X49" s="59"/>
      <c r="Y49" s="59"/>
      <c r="Z49" s="59"/>
      <c r="AA49" s="59"/>
      <c r="AB49" s="59"/>
      <c r="AC49" s="59"/>
      <c r="AD49" s="59"/>
    </row>
    <row r="50" spans="1:30" ht="18.75">
      <c r="A50" s="81" t="s">
        <v>481</v>
      </c>
      <c r="B50" s="82" t="s">
        <v>475</v>
      </c>
      <c r="C50" s="83"/>
      <c r="D50" s="83"/>
      <c r="E50" s="83"/>
      <c r="F50" s="83"/>
      <c r="G50" s="83"/>
      <c r="H50" s="83"/>
      <c r="I50" s="773">
        <f>IF(M50=0,0,MROUND(T49,1))</f>
        <v>0</v>
      </c>
      <c r="J50" s="774"/>
      <c r="K50" s="775"/>
      <c r="L50" s="62" t="s">
        <v>476</v>
      </c>
      <c r="M50" s="23">
        <f>IF(T49&lt;0,0,T51)</f>
        <v>0</v>
      </c>
      <c r="N50" s="59"/>
      <c r="O50" s="59"/>
      <c r="P50" s="59"/>
      <c r="Q50" s="59"/>
      <c r="R50" s="59"/>
      <c r="S50" s="59" t="s">
        <v>571</v>
      </c>
      <c r="T50" s="59">
        <f>IF(P46="",1,P46)</f>
        <v>100</v>
      </c>
      <c r="U50" s="59"/>
      <c r="V50" s="59"/>
      <c r="W50" s="59"/>
      <c r="X50" s="59"/>
      <c r="Y50" s="59"/>
      <c r="Z50" s="59"/>
      <c r="AA50" s="59"/>
      <c r="AB50" s="59"/>
      <c r="AC50" s="59"/>
      <c r="AD50" s="59"/>
    </row>
    <row r="51" spans="1:30" ht="18.75">
      <c r="A51" s="84"/>
      <c r="B51" s="85" t="s">
        <v>44</v>
      </c>
      <c r="C51" s="85"/>
      <c r="D51" s="85"/>
      <c r="E51" s="85"/>
      <c r="F51" s="85"/>
      <c r="G51" s="85"/>
      <c r="H51" s="85"/>
      <c r="I51" s="85"/>
      <c r="J51" s="833" t="s">
        <v>12</v>
      </c>
      <c r="K51" s="833"/>
      <c r="L51" s="833"/>
      <c r="M51" s="84"/>
      <c r="N51" s="59"/>
      <c r="O51" s="59"/>
      <c r="P51" s="59"/>
      <c r="Q51" s="59"/>
      <c r="R51" s="59"/>
      <c r="S51" s="59" t="s">
        <v>572</v>
      </c>
      <c r="T51" s="59">
        <f>MROUND(T49,T50)</f>
        <v>0</v>
      </c>
      <c r="U51" s="59"/>
      <c r="V51" s="59"/>
      <c r="W51" s="59"/>
      <c r="X51" s="59"/>
      <c r="Y51" s="59"/>
      <c r="Z51" s="59"/>
      <c r="AA51" s="59"/>
      <c r="AB51" s="59"/>
      <c r="AC51" s="59"/>
      <c r="AD51" s="59"/>
    </row>
    <row r="52" spans="1:30" ht="18.75">
      <c r="A52" s="84"/>
      <c r="B52" s="85" t="s">
        <v>45</v>
      </c>
      <c r="C52" s="85"/>
      <c r="D52" s="85"/>
      <c r="E52" s="85"/>
      <c r="F52" s="85"/>
      <c r="G52" s="85"/>
      <c r="H52" s="85"/>
      <c r="I52" s="833" t="str">
        <f>IF(DATA!D4="","",DATA!D4)</f>
        <v/>
      </c>
      <c r="J52" s="833"/>
      <c r="K52" s="833"/>
      <c r="L52" s="833"/>
      <c r="M52" s="84"/>
      <c r="N52" s="59"/>
      <c r="O52" s="59"/>
      <c r="P52" s="59"/>
      <c r="Q52" s="59"/>
      <c r="R52" s="59"/>
      <c r="S52" s="59"/>
      <c r="T52" s="59"/>
      <c r="U52" s="59"/>
      <c r="V52" s="59"/>
      <c r="W52" s="59"/>
      <c r="X52" s="59"/>
      <c r="Y52" s="59"/>
      <c r="Z52" s="59"/>
      <c r="AA52" s="59"/>
      <c r="AB52" s="59"/>
      <c r="AC52" s="59"/>
      <c r="AD52" s="59"/>
    </row>
    <row r="53" spans="1:30" ht="15.75">
      <c r="A53" s="86"/>
      <c r="B53" s="817" t="s">
        <v>477</v>
      </c>
      <c r="C53" s="834"/>
      <c r="D53" s="834"/>
      <c r="E53" s="834"/>
      <c r="F53" s="834"/>
      <c r="G53" s="834"/>
      <c r="H53" s="834"/>
      <c r="I53" s="834"/>
      <c r="J53" s="834"/>
      <c r="K53" s="834"/>
      <c r="L53" s="834"/>
      <c r="M53" s="818"/>
      <c r="N53" s="59"/>
      <c r="O53" s="59"/>
      <c r="P53" s="59"/>
      <c r="Q53" s="59"/>
      <c r="R53" s="59"/>
      <c r="S53" s="59"/>
      <c r="T53" s="59"/>
      <c r="U53" s="59"/>
      <c r="V53" s="59"/>
      <c r="W53" s="59"/>
      <c r="X53" s="59"/>
      <c r="Y53" s="59"/>
      <c r="Z53" s="59"/>
      <c r="AA53" s="59"/>
      <c r="AB53" s="59"/>
      <c r="AC53" s="59"/>
      <c r="AD53" s="59"/>
    </row>
    <row r="54" spans="1:30" ht="15.75">
      <c r="A54" s="87"/>
      <c r="B54" s="822" t="s">
        <v>54</v>
      </c>
      <c r="C54" s="822"/>
      <c r="D54" s="151" t="s">
        <v>0</v>
      </c>
      <c r="E54" s="832" t="s">
        <v>1</v>
      </c>
      <c r="F54" s="832"/>
      <c r="G54" s="151" t="s">
        <v>2</v>
      </c>
      <c r="H54" s="151" t="str">
        <f>IF(DATA!E9="","",DATA!E9)</f>
        <v/>
      </c>
      <c r="I54" s="151" t="str">
        <f>IF(DATA!F9="","",DATA!F9)</f>
        <v/>
      </c>
      <c r="J54" s="832" t="str">
        <f>IF(DATA!G9="","",DATA!G9)</f>
        <v/>
      </c>
      <c r="K54" s="832"/>
      <c r="L54" s="151" t="str">
        <f>IF(DATA!H9="","",DATA!H9)</f>
        <v/>
      </c>
      <c r="M54" s="151" t="s">
        <v>3</v>
      </c>
      <c r="N54" s="59"/>
      <c r="O54" s="59"/>
      <c r="P54" s="59"/>
      <c r="Q54" s="59"/>
      <c r="R54" s="59"/>
      <c r="S54" s="59"/>
      <c r="T54" s="59"/>
      <c r="U54" s="59"/>
      <c r="V54" s="59"/>
      <c r="W54" s="59"/>
      <c r="X54" s="59"/>
      <c r="Y54" s="59"/>
      <c r="Z54" s="59"/>
      <c r="AA54" s="59"/>
      <c r="AB54" s="59"/>
      <c r="AC54" s="59"/>
      <c r="AD54" s="59"/>
    </row>
    <row r="55" spans="1:30" ht="15.75">
      <c r="A55" s="87"/>
      <c r="B55" s="815" t="str">
        <f>IF(DATA!$T$24="same month.","April 2017","March 2017")</f>
        <v>March 2017</v>
      </c>
      <c r="C55" s="816"/>
      <c r="D55" s="150" t="str">
        <f>IF(DATA!B10="","",DATA!B10)</f>
        <v/>
      </c>
      <c r="E55" s="823">
        <f>IF(DATA!C10="","",DATA!C10)</f>
        <v>0</v>
      </c>
      <c r="F55" s="824"/>
      <c r="G55" s="150" t="str">
        <f>IF(DATA!D10="","",DATA!D10)</f>
        <v/>
      </c>
      <c r="H55" s="151" t="str">
        <f>IF(DATA!E10="","",DATA!E10)</f>
        <v/>
      </c>
      <c r="I55" s="150" t="str">
        <f>IF(DATA!F10="","",DATA!F10)</f>
        <v/>
      </c>
      <c r="J55" s="825" t="str">
        <f>IF(DATA!G10="","",DATA!G10)</f>
        <v/>
      </c>
      <c r="K55" s="825"/>
      <c r="L55" s="150" t="str">
        <f>IF(DATA!H10="","",DATA!H10)</f>
        <v/>
      </c>
      <c r="M55" s="150">
        <f>IF(DATA!I10="","",DATA!I10)</f>
        <v>0</v>
      </c>
      <c r="N55" s="59"/>
      <c r="O55" s="59"/>
      <c r="P55" s="59"/>
      <c r="Q55" s="59"/>
      <c r="R55" s="59"/>
      <c r="S55" s="59"/>
      <c r="T55" s="59"/>
      <c r="U55" s="59"/>
      <c r="V55" s="59"/>
      <c r="W55" s="59"/>
      <c r="X55" s="59"/>
      <c r="Y55" s="59"/>
      <c r="Z55" s="59"/>
      <c r="AA55" s="59"/>
      <c r="AB55" s="59"/>
      <c r="AC55" s="59"/>
      <c r="AD55" s="59"/>
    </row>
    <row r="56" spans="1:30" ht="15.75" customHeight="1">
      <c r="A56" s="87"/>
      <c r="B56" s="815" t="str">
        <f>IF(DATA!$T$24="same month.","May 2017","April 2017")</f>
        <v>April 2017</v>
      </c>
      <c r="C56" s="816"/>
      <c r="D56" s="157" t="str">
        <f>IF(DATA!B11="","",DATA!B11)</f>
        <v/>
      </c>
      <c r="E56" s="823">
        <f>IF(DATA!C11="","",DATA!C11)</f>
        <v>0</v>
      </c>
      <c r="F56" s="824"/>
      <c r="G56" s="157" t="str">
        <f>IF(DATA!D11="","",DATA!D11)</f>
        <v/>
      </c>
      <c r="H56" s="158" t="str">
        <f>IF(DATA!E11="","",DATA!E11)</f>
        <v/>
      </c>
      <c r="I56" s="157" t="str">
        <f>IF(DATA!F11="","",DATA!F11)</f>
        <v/>
      </c>
      <c r="J56" s="825" t="str">
        <f>IF(DATA!G11="","",DATA!G11)</f>
        <v/>
      </c>
      <c r="K56" s="825"/>
      <c r="L56" s="157" t="str">
        <f>IF(DATA!H11="","",DATA!H11)</f>
        <v/>
      </c>
      <c r="M56" s="157">
        <f>IF(DATA!I11="","",DATA!I11)</f>
        <v>0</v>
      </c>
      <c r="N56" s="59"/>
      <c r="O56" s="59"/>
      <c r="P56" s="59"/>
      <c r="Q56" s="59"/>
      <c r="R56" s="59"/>
      <c r="S56" s="59"/>
      <c r="T56" s="59"/>
      <c r="U56" s="59"/>
      <c r="V56" s="59"/>
      <c r="W56" s="59"/>
      <c r="X56" s="59"/>
      <c r="Y56" s="59"/>
      <c r="Z56" s="59"/>
      <c r="AA56" s="59"/>
      <c r="AB56" s="59"/>
      <c r="AC56" s="59"/>
      <c r="AD56" s="59"/>
    </row>
    <row r="57" spans="1:30" ht="15.75" customHeight="1">
      <c r="A57" s="87"/>
      <c r="B57" s="815" t="str">
        <f>IF(DATA!$T$24="same month.","June 2017","May 2017")</f>
        <v>May 2017</v>
      </c>
      <c r="C57" s="816"/>
      <c r="D57" s="157" t="str">
        <f>IF(DATA!B12="","",DATA!B12)</f>
        <v/>
      </c>
      <c r="E57" s="823">
        <f>IF(DATA!C12="","",DATA!C12)</f>
        <v>0</v>
      </c>
      <c r="F57" s="824"/>
      <c r="G57" s="157" t="str">
        <f>IF(DATA!D12="","",DATA!D12)</f>
        <v/>
      </c>
      <c r="H57" s="158" t="str">
        <f>IF(DATA!E12="","",DATA!E12)</f>
        <v/>
      </c>
      <c r="I57" s="157" t="str">
        <f>IF(DATA!F12="","",DATA!F12)</f>
        <v/>
      </c>
      <c r="J57" s="825" t="str">
        <f>IF(DATA!G12="","",DATA!G12)</f>
        <v/>
      </c>
      <c r="K57" s="825"/>
      <c r="L57" s="157" t="str">
        <f>IF(DATA!H12="","",DATA!H12)</f>
        <v/>
      </c>
      <c r="M57" s="157">
        <f>IF(DATA!I12="","",DATA!I12)</f>
        <v>0</v>
      </c>
      <c r="N57" s="59"/>
      <c r="O57" s="59"/>
      <c r="P57" s="59"/>
      <c r="Q57" s="59"/>
      <c r="R57" s="59"/>
      <c r="S57" s="59"/>
      <c r="T57" s="59"/>
      <c r="U57" s="59"/>
      <c r="V57" s="59"/>
      <c r="W57" s="59"/>
      <c r="X57" s="59"/>
      <c r="Y57" s="59"/>
      <c r="Z57" s="59"/>
      <c r="AA57" s="59"/>
      <c r="AB57" s="59"/>
      <c r="AC57" s="59"/>
      <c r="AD57" s="59"/>
    </row>
    <row r="58" spans="1:30" ht="15.75" customHeight="1">
      <c r="A58" s="87"/>
      <c r="B58" s="815" t="str">
        <f>IF(DATA!$T$24="same month.","July 2017","June 2017")</f>
        <v>June 2017</v>
      </c>
      <c r="C58" s="816"/>
      <c r="D58" s="157" t="str">
        <f>IF(DATA!B13="","",DATA!B13)</f>
        <v/>
      </c>
      <c r="E58" s="823">
        <f>IF(DATA!C13="","",DATA!C13)</f>
        <v>0</v>
      </c>
      <c r="F58" s="824"/>
      <c r="G58" s="157" t="str">
        <f>IF(DATA!D13="","",DATA!D13)</f>
        <v/>
      </c>
      <c r="H58" s="158" t="str">
        <f>IF(DATA!E13="","",DATA!E13)</f>
        <v/>
      </c>
      <c r="I58" s="157" t="str">
        <f>IF(DATA!F13="","",DATA!F13)</f>
        <v/>
      </c>
      <c r="J58" s="825" t="str">
        <f>IF(DATA!G13="","",DATA!G13)</f>
        <v/>
      </c>
      <c r="K58" s="825"/>
      <c r="L58" s="157" t="str">
        <f>IF(DATA!H13="","",DATA!H13)</f>
        <v/>
      </c>
      <c r="M58" s="157">
        <f>IF(DATA!I13="","",DATA!I13)</f>
        <v>0</v>
      </c>
      <c r="N58" s="59"/>
      <c r="O58" s="59"/>
      <c r="P58" s="59"/>
      <c r="Q58" s="59"/>
      <c r="R58" s="59"/>
      <c r="S58" s="59"/>
      <c r="T58" s="59"/>
      <c r="U58" s="59"/>
      <c r="V58" s="59"/>
      <c r="W58" s="59"/>
      <c r="X58" s="59"/>
      <c r="Y58" s="59"/>
      <c r="Z58" s="59"/>
      <c r="AA58" s="59"/>
      <c r="AB58" s="59"/>
      <c r="AC58" s="59"/>
      <c r="AD58" s="59"/>
    </row>
    <row r="59" spans="1:30" ht="15.75" customHeight="1">
      <c r="A59" s="87"/>
      <c r="B59" s="815" t="str">
        <f>IF(DATA!$T$24="same month.","August 2017","July 2017")</f>
        <v>July 2017</v>
      </c>
      <c r="C59" s="816"/>
      <c r="D59" s="157" t="str">
        <f>IF(DATA!B14="","",DATA!B14)</f>
        <v/>
      </c>
      <c r="E59" s="823">
        <f>IF(DATA!C14="","",DATA!C14)</f>
        <v>0</v>
      </c>
      <c r="F59" s="824"/>
      <c r="G59" s="157" t="str">
        <f>IF(DATA!D14="","",DATA!D14)</f>
        <v/>
      </c>
      <c r="H59" s="158" t="str">
        <f>IF(DATA!E14="","",DATA!E14)</f>
        <v/>
      </c>
      <c r="I59" s="157" t="str">
        <f>IF(DATA!F14="","",DATA!F14)</f>
        <v/>
      </c>
      <c r="J59" s="825" t="str">
        <f>IF(DATA!G14="","",DATA!G14)</f>
        <v/>
      </c>
      <c r="K59" s="825"/>
      <c r="L59" s="157" t="str">
        <f>IF(DATA!H14="","",DATA!H14)</f>
        <v/>
      </c>
      <c r="M59" s="157">
        <f>IF(DATA!I14="","",DATA!I14)</f>
        <v>0</v>
      </c>
      <c r="N59" s="59"/>
      <c r="O59" s="59"/>
      <c r="P59" s="59"/>
      <c r="Q59" s="59"/>
      <c r="R59" s="59"/>
      <c r="S59" s="59"/>
      <c r="T59" s="59"/>
      <c r="U59" s="59"/>
      <c r="V59" s="59"/>
      <c r="W59" s="59"/>
      <c r="X59" s="59"/>
      <c r="Y59" s="59"/>
      <c r="Z59" s="59"/>
      <c r="AA59" s="59"/>
      <c r="AB59" s="59"/>
      <c r="AC59" s="59"/>
      <c r="AD59" s="59"/>
    </row>
    <row r="60" spans="1:30" ht="15.75" customHeight="1">
      <c r="A60" s="87"/>
      <c r="B60" s="815" t="str">
        <f>IF(DATA!$T$24="same month.","September 2017","August 2017")</f>
        <v>August 2017</v>
      </c>
      <c r="C60" s="816"/>
      <c r="D60" s="157" t="str">
        <f>IF(DATA!B15="","",DATA!B15)</f>
        <v/>
      </c>
      <c r="E60" s="823">
        <f>IF(DATA!C15="","",DATA!C15)</f>
        <v>0</v>
      </c>
      <c r="F60" s="824"/>
      <c r="G60" s="157" t="str">
        <f>IF(DATA!D15="","",DATA!D15)</f>
        <v/>
      </c>
      <c r="H60" s="158" t="str">
        <f>IF(DATA!E15="","",DATA!E15)</f>
        <v/>
      </c>
      <c r="I60" s="157" t="str">
        <f>IF(DATA!F15="","",DATA!F15)</f>
        <v/>
      </c>
      <c r="J60" s="825" t="str">
        <f>IF(DATA!G15="","",DATA!G15)</f>
        <v/>
      </c>
      <c r="K60" s="825"/>
      <c r="L60" s="157" t="str">
        <f>IF(DATA!H15="","",DATA!H15)</f>
        <v/>
      </c>
      <c r="M60" s="157">
        <f>IF(DATA!I15="","",DATA!I15)</f>
        <v>0</v>
      </c>
      <c r="N60" s="59"/>
      <c r="O60" s="59"/>
      <c r="P60" s="59"/>
      <c r="Q60" s="59"/>
      <c r="R60" s="59"/>
      <c r="S60" s="59"/>
      <c r="T60" s="59"/>
      <c r="U60" s="59"/>
      <c r="V60" s="59"/>
      <c r="W60" s="59"/>
      <c r="X60" s="59"/>
      <c r="Y60" s="59"/>
      <c r="Z60" s="59"/>
      <c r="AA60" s="59"/>
      <c r="AB60" s="59"/>
      <c r="AC60" s="59"/>
      <c r="AD60" s="59"/>
    </row>
    <row r="61" spans="1:30" ht="15.75" customHeight="1">
      <c r="A61" s="87"/>
      <c r="B61" s="815" t="str">
        <f>IF(DATA!$T$24="same month.","October 2017","September 2017")</f>
        <v>September 2017</v>
      </c>
      <c r="C61" s="816"/>
      <c r="D61" s="157" t="str">
        <f>IF(DATA!B16="","",DATA!B16)</f>
        <v/>
      </c>
      <c r="E61" s="823">
        <f>IF(DATA!C16="","",DATA!C16)</f>
        <v>0</v>
      </c>
      <c r="F61" s="824"/>
      <c r="G61" s="157" t="str">
        <f>IF(DATA!D16="","",DATA!D16)</f>
        <v/>
      </c>
      <c r="H61" s="158" t="str">
        <f>IF(DATA!E16="","",DATA!E16)</f>
        <v/>
      </c>
      <c r="I61" s="157" t="str">
        <f>IF(DATA!F16="","",DATA!F16)</f>
        <v/>
      </c>
      <c r="J61" s="825" t="str">
        <f>IF(DATA!G16="","",DATA!G16)</f>
        <v/>
      </c>
      <c r="K61" s="825"/>
      <c r="L61" s="157" t="str">
        <f>IF(DATA!H16="","",DATA!H16)</f>
        <v/>
      </c>
      <c r="M61" s="157">
        <f>IF(DATA!I16="","",DATA!I16)</f>
        <v>0</v>
      </c>
      <c r="N61" s="59"/>
      <c r="O61" s="59"/>
      <c r="P61" s="59"/>
      <c r="Q61" s="59"/>
      <c r="R61" s="59"/>
      <c r="S61" s="59"/>
      <c r="T61" s="59"/>
      <c r="U61" s="59"/>
      <c r="V61" s="59"/>
      <c r="W61" s="59"/>
      <c r="X61" s="59"/>
      <c r="Y61" s="59"/>
      <c r="Z61" s="59"/>
      <c r="AA61" s="59"/>
      <c r="AB61" s="59"/>
      <c r="AC61" s="59"/>
      <c r="AD61" s="59"/>
    </row>
    <row r="62" spans="1:30" ht="15.75" customHeight="1">
      <c r="A62" s="87"/>
      <c r="B62" s="815" t="str">
        <f>IF(DATA!$T$24="same month.","November 2017","October 2017")</f>
        <v>October 2017</v>
      </c>
      <c r="C62" s="816"/>
      <c r="D62" s="157" t="str">
        <f>IF(DATA!B17="","",DATA!B17)</f>
        <v/>
      </c>
      <c r="E62" s="823">
        <f>IF(DATA!C17="","",DATA!C17)</f>
        <v>0</v>
      </c>
      <c r="F62" s="824"/>
      <c r="G62" s="157" t="str">
        <f>IF(DATA!D17="","",DATA!D17)</f>
        <v/>
      </c>
      <c r="H62" s="158" t="str">
        <f>IF(DATA!E17="","",DATA!E17)</f>
        <v/>
      </c>
      <c r="I62" s="157" t="str">
        <f>IF(DATA!F17="","",DATA!F17)</f>
        <v/>
      </c>
      <c r="J62" s="825" t="str">
        <f>IF(DATA!G17="","",DATA!G17)</f>
        <v/>
      </c>
      <c r="K62" s="825"/>
      <c r="L62" s="157" t="str">
        <f>IF(DATA!H17="","",DATA!H17)</f>
        <v/>
      </c>
      <c r="M62" s="157">
        <f>IF(DATA!I17="","",DATA!I17)</f>
        <v>0</v>
      </c>
      <c r="N62" s="59"/>
      <c r="O62" s="59"/>
      <c r="P62" s="59"/>
      <c r="Q62" s="59"/>
      <c r="R62" s="59"/>
      <c r="S62" s="59"/>
      <c r="T62" s="59"/>
      <c r="U62" s="59"/>
      <c r="V62" s="59"/>
      <c r="W62" s="59"/>
      <c r="X62" s="59"/>
      <c r="Y62" s="59"/>
      <c r="Z62" s="59"/>
      <c r="AA62" s="59"/>
      <c r="AB62" s="59"/>
      <c r="AC62" s="59"/>
      <c r="AD62" s="59"/>
    </row>
    <row r="63" spans="1:30" ht="15.75" customHeight="1">
      <c r="A63" s="87"/>
      <c r="B63" s="815" t="str">
        <f>IF(DATA!$T$24="same month.","December 2017","November 2017")</f>
        <v>November 2017</v>
      </c>
      <c r="C63" s="816"/>
      <c r="D63" s="157" t="str">
        <f>IF(DATA!B18="","",DATA!B18)</f>
        <v/>
      </c>
      <c r="E63" s="823">
        <f>IF(DATA!C18="","",DATA!C18)</f>
        <v>0</v>
      </c>
      <c r="F63" s="824"/>
      <c r="G63" s="157" t="str">
        <f>IF(DATA!D18="","",DATA!D18)</f>
        <v/>
      </c>
      <c r="H63" s="158" t="str">
        <f>IF(DATA!E18="","",DATA!E18)</f>
        <v/>
      </c>
      <c r="I63" s="157" t="str">
        <f>IF(DATA!F18="","",DATA!F18)</f>
        <v/>
      </c>
      <c r="J63" s="825" t="str">
        <f>IF(DATA!G18="","",DATA!G18)</f>
        <v/>
      </c>
      <c r="K63" s="825"/>
      <c r="L63" s="157" t="str">
        <f>IF(DATA!H18="","",DATA!H18)</f>
        <v/>
      </c>
      <c r="M63" s="157">
        <f>IF(DATA!I18="","",DATA!I18)</f>
        <v>0</v>
      </c>
      <c r="N63" s="59"/>
      <c r="O63" s="59"/>
      <c r="P63" s="59"/>
      <c r="Q63" s="59"/>
      <c r="R63" s="59"/>
      <c r="S63" s="59"/>
      <c r="T63" s="59"/>
      <c r="U63" s="59"/>
      <c r="V63" s="59"/>
      <c r="W63" s="59"/>
      <c r="X63" s="59"/>
      <c r="Y63" s="59"/>
      <c r="Z63" s="59"/>
      <c r="AA63" s="59"/>
      <c r="AB63" s="59"/>
      <c r="AC63" s="59"/>
      <c r="AD63" s="59"/>
    </row>
    <row r="64" spans="1:30" ht="15.75" customHeight="1">
      <c r="A64" s="87"/>
      <c r="B64" s="815" t="str">
        <f>IF(DATA!$T$24="same month.","January 2018","December 2017")</f>
        <v>December 2017</v>
      </c>
      <c r="C64" s="816"/>
      <c r="D64" s="157" t="str">
        <f>IF(DATA!B19="","",DATA!B19)</f>
        <v/>
      </c>
      <c r="E64" s="823">
        <f>IF(DATA!C19="","",DATA!C19)</f>
        <v>0</v>
      </c>
      <c r="F64" s="824"/>
      <c r="G64" s="157" t="str">
        <f>IF(DATA!D19="","",DATA!D19)</f>
        <v/>
      </c>
      <c r="H64" s="158" t="str">
        <f>IF(DATA!E19="","",DATA!E19)</f>
        <v/>
      </c>
      <c r="I64" s="157" t="str">
        <f>IF(DATA!F19="","",DATA!F19)</f>
        <v/>
      </c>
      <c r="J64" s="825" t="str">
        <f>IF(DATA!G19="","",DATA!G19)</f>
        <v/>
      </c>
      <c r="K64" s="825"/>
      <c r="L64" s="157" t="str">
        <f>IF(DATA!H19="","",DATA!H19)</f>
        <v/>
      </c>
      <c r="M64" s="157">
        <f>IF(DATA!I19="","",DATA!I19)</f>
        <v>0</v>
      </c>
      <c r="N64" s="59"/>
      <c r="O64" s="59"/>
      <c r="P64" s="59"/>
      <c r="Q64" s="59"/>
      <c r="R64" s="59"/>
      <c r="S64" s="59"/>
      <c r="T64" s="59"/>
      <c r="U64" s="59"/>
      <c r="V64" s="59"/>
      <c r="W64" s="59"/>
      <c r="X64" s="59"/>
      <c r="Y64" s="59"/>
      <c r="Z64" s="59"/>
      <c r="AA64" s="59"/>
      <c r="AB64" s="59"/>
      <c r="AC64" s="59"/>
      <c r="AD64" s="59"/>
    </row>
    <row r="65" spans="1:30" ht="15.75" customHeight="1">
      <c r="A65" s="87"/>
      <c r="B65" s="815" t="str">
        <f>IF(DATA!$T$24="same month.","February 2018","January 2018")</f>
        <v>January 2018</v>
      </c>
      <c r="C65" s="816"/>
      <c r="D65" s="157" t="str">
        <f>IF(DATA!B20="","",DATA!B20)</f>
        <v/>
      </c>
      <c r="E65" s="823">
        <f>IF(DATA!C20="","",DATA!C20)</f>
        <v>0</v>
      </c>
      <c r="F65" s="824"/>
      <c r="G65" s="157" t="str">
        <f>IF(DATA!D20="","",DATA!D20)</f>
        <v/>
      </c>
      <c r="H65" s="158" t="str">
        <f>IF(DATA!E20="","",DATA!E20)</f>
        <v/>
      </c>
      <c r="I65" s="157" t="str">
        <f>IF(DATA!F20="","",DATA!F20)</f>
        <v/>
      </c>
      <c r="J65" s="825" t="str">
        <f>IF(DATA!G20="","",DATA!G20)</f>
        <v/>
      </c>
      <c r="K65" s="825"/>
      <c r="L65" s="157" t="str">
        <f>IF(DATA!H20="","",DATA!H20)</f>
        <v/>
      </c>
      <c r="M65" s="157">
        <f>IF(DATA!I20="","",DATA!I20)</f>
        <v>0</v>
      </c>
      <c r="N65" s="59"/>
      <c r="O65" s="59"/>
      <c r="P65" s="59"/>
      <c r="Q65" s="59"/>
      <c r="R65" s="59"/>
      <c r="S65" s="59"/>
      <c r="T65" s="59"/>
      <c r="U65" s="59"/>
      <c r="V65" s="59"/>
      <c r="W65" s="59"/>
      <c r="X65" s="59"/>
      <c r="Y65" s="59"/>
      <c r="Z65" s="59"/>
      <c r="AA65" s="59"/>
      <c r="AB65" s="59"/>
      <c r="AC65" s="59"/>
      <c r="AD65" s="59"/>
    </row>
    <row r="66" spans="1:30" ht="15.75" customHeight="1">
      <c r="A66" s="87"/>
      <c r="B66" s="815" t="str">
        <f>IF(DATA!$T$24="same month.","March 2018","February 2018")</f>
        <v>February 2018</v>
      </c>
      <c r="C66" s="816"/>
      <c r="D66" s="157" t="str">
        <f>IF(DATA!B21="","",DATA!B21)</f>
        <v/>
      </c>
      <c r="E66" s="823">
        <f>IF(DATA!C21="","",DATA!C21)</f>
        <v>0</v>
      </c>
      <c r="F66" s="824"/>
      <c r="G66" s="157" t="str">
        <f>IF(DATA!D21="","",DATA!D21)</f>
        <v/>
      </c>
      <c r="H66" s="158" t="str">
        <f>IF(DATA!E21="","",DATA!E21)</f>
        <v/>
      </c>
      <c r="I66" s="157" t="str">
        <f>IF(DATA!F21="","",DATA!F21)</f>
        <v/>
      </c>
      <c r="J66" s="825" t="str">
        <f>IF(DATA!G21="","",DATA!G21)</f>
        <v/>
      </c>
      <c r="K66" s="825"/>
      <c r="L66" s="157" t="str">
        <f>IF(DATA!H21="","",DATA!H21)</f>
        <v/>
      </c>
      <c r="M66" s="157">
        <f>IF(DATA!I21="","",DATA!I21)</f>
        <v>0</v>
      </c>
      <c r="N66" s="59"/>
      <c r="O66" s="59"/>
      <c r="P66" s="59"/>
      <c r="Q66" s="59"/>
      <c r="R66" s="59"/>
      <c r="S66" s="59"/>
      <c r="T66" s="59"/>
      <c r="U66" s="59"/>
      <c r="V66" s="59"/>
      <c r="W66" s="59"/>
      <c r="X66" s="59"/>
      <c r="Y66" s="59"/>
      <c r="Z66" s="59"/>
      <c r="AA66" s="59"/>
      <c r="AB66" s="59"/>
      <c r="AC66" s="59"/>
      <c r="AD66" s="59"/>
    </row>
    <row r="67" spans="1:30" ht="18.75">
      <c r="A67" s="87"/>
      <c r="B67" s="826" t="s">
        <v>345</v>
      </c>
      <c r="C67" s="827"/>
      <c r="D67" s="827"/>
      <c r="E67" s="827"/>
      <c r="F67" s="827"/>
      <c r="G67" s="827"/>
      <c r="H67" s="827"/>
      <c r="I67" s="827"/>
      <c r="J67" s="827"/>
      <c r="K67" s="827"/>
      <c r="L67" s="828"/>
      <c r="M67" s="88" t="str">
        <f>IF(DATA!C23="","",DATA!C23)</f>
        <v/>
      </c>
      <c r="N67" s="59"/>
      <c r="O67" s="59"/>
      <c r="P67" s="59"/>
      <c r="Q67" s="59"/>
      <c r="R67" s="59"/>
      <c r="S67" s="59"/>
      <c r="T67" s="59"/>
      <c r="U67" s="59"/>
      <c r="V67" s="59"/>
      <c r="W67" s="59"/>
      <c r="X67" s="59"/>
      <c r="Y67" s="59"/>
      <c r="Z67" s="59"/>
      <c r="AA67" s="59"/>
      <c r="AB67" s="59"/>
      <c r="AC67" s="59"/>
      <c r="AD67" s="59"/>
    </row>
    <row r="68" spans="1:30" ht="18.75">
      <c r="A68" s="87"/>
      <c r="B68" s="826" t="s">
        <v>79</v>
      </c>
      <c r="C68" s="827"/>
      <c r="D68" s="827"/>
      <c r="E68" s="827"/>
      <c r="F68" s="827"/>
      <c r="G68" s="827"/>
      <c r="H68" s="827"/>
      <c r="I68" s="827"/>
      <c r="J68" s="827"/>
      <c r="K68" s="827"/>
      <c r="L68" s="828"/>
      <c r="M68" s="88" t="str">
        <f>IF(DATA!C24="","",DATA!C24)</f>
        <v/>
      </c>
      <c r="N68" s="59"/>
      <c r="O68" s="59"/>
      <c r="P68" s="59"/>
      <c r="Q68" s="59"/>
      <c r="R68" s="59"/>
      <c r="S68" s="59"/>
      <c r="T68" s="59"/>
      <c r="U68" s="59"/>
      <c r="V68" s="59"/>
      <c r="W68" s="59"/>
      <c r="X68" s="59"/>
      <c r="Y68" s="59"/>
      <c r="Z68" s="59"/>
      <c r="AA68" s="59"/>
      <c r="AB68" s="59"/>
      <c r="AC68" s="59"/>
      <c r="AD68" s="59"/>
    </row>
    <row r="69" spans="1:30" ht="18.75">
      <c r="A69" s="87"/>
      <c r="B69" s="829" t="s">
        <v>702</v>
      </c>
      <c r="C69" s="830"/>
      <c r="D69" s="830"/>
      <c r="E69" s="830"/>
      <c r="F69" s="830"/>
      <c r="G69" s="830"/>
      <c r="H69" s="830"/>
      <c r="I69" s="830"/>
      <c r="J69" s="830"/>
      <c r="K69" s="830"/>
      <c r="L69" s="831"/>
      <c r="M69" s="88" t="str">
        <f>IF(DATA!C25="","",DATA!C25)</f>
        <v/>
      </c>
      <c r="N69" s="59"/>
      <c r="O69" s="59"/>
      <c r="P69" s="59"/>
      <c r="Q69" s="59"/>
      <c r="R69" s="59"/>
      <c r="S69" s="59"/>
      <c r="T69" s="59"/>
      <c r="U69" s="59"/>
      <c r="V69" s="59"/>
      <c r="W69" s="59"/>
      <c r="X69" s="59"/>
      <c r="Y69" s="59"/>
      <c r="Z69" s="59"/>
      <c r="AA69" s="59"/>
      <c r="AB69" s="59"/>
      <c r="AC69" s="59"/>
      <c r="AD69" s="59"/>
    </row>
    <row r="70" spans="1:30" s="162" customFormat="1" ht="24.75" customHeight="1">
      <c r="A70" s="160"/>
      <c r="B70" s="812" t="s">
        <v>3</v>
      </c>
      <c r="C70" s="813"/>
      <c r="D70" s="91">
        <f>SUM(D55:D66)</f>
        <v>0</v>
      </c>
      <c r="E70" s="817">
        <f>SUM(E55:F66)</f>
        <v>0</v>
      </c>
      <c r="F70" s="818"/>
      <c r="G70" s="91">
        <f>SUM(G55:G66)</f>
        <v>0</v>
      </c>
      <c r="H70" s="91">
        <f>SUM(H55:H66)</f>
        <v>0</v>
      </c>
      <c r="I70" s="91">
        <f>SUM(I55:I66)</f>
        <v>0</v>
      </c>
      <c r="J70" s="817">
        <f>SUM(J55:K66)</f>
        <v>0</v>
      </c>
      <c r="K70" s="818"/>
      <c r="L70" s="91">
        <f>SUM(L55:L66)</f>
        <v>0</v>
      </c>
      <c r="M70" s="161">
        <f>SUM(M55:M69)</f>
        <v>0</v>
      </c>
      <c r="N70" s="166"/>
      <c r="O70" s="166"/>
      <c r="P70" s="166"/>
      <c r="Q70" s="166"/>
      <c r="R70" s="166"/>
      <c r="S70" s="166"/>
      <c r="T70" s="166"/>
      <c r="U70" s="166"/>
      <c r="V70" s="166"/>
      <c r="W70" s="166"/>
      <c r="X70" s="166"/>
      <c r="Y70" s="166"/>
      <c r="Z70" s="166"/>
      <c r="AA70" s="166"/>
      <c r="AB70" s="166"/>
      <c r="AC70" s="166"/>
      <c r="AD70" s="166"/>
    </row>
    <row r="71" spans="1:30" ht="32.25" customHeight="1">
      <c r="A71" s="87"/>
      <c r="B71" s="89"/>
      <c r="C71" s="87"/>
      <c r="D71" s="87"/>
      <c r="E71" s="87"/>
      <c r="F71" s="87"/>
      <c r="G71" s="87"/>
      <c r="H71" s="87"/>
      <c r="I71" s="87"/>
      <c r="J71" s="87"/>
      <c r="K71" s="87"/>
      <c r="L71" s="87"/>
      <c r="M71" s="90"/>
      <c r="N71" s="59"/>
      <c r="O71" s="59"/>
      <c r="P71" s="59"/>
      <c r="Q71" s="59"/>
      <c r="R71" s="59"/>
      <c r="S71" s="59"/>
      <c r="T71" s="59"/>
      <c r="U71" s="59"/>
      <c r="V71" s="59"/>
      <c r="W71" s="59"/>
      <c r="X71" s="59"/>
      <c r="Y71" s="59"/>
      <c r="Z71" s="59"/>
      <c r="AA71" s="59"/>
      <c r="AB71" s="59"/>
      <c r="AC71" s="59"/>
      <c r="AD71" s="59"/>
    </row>
    <row r="72" spans="1:30" ht="15.75">
      <c r="A72" s="87"/>
      <c r="B72" s="819" t="s">
        <v>478</v>
      </c>
      <c r="C72" s="820"/>
      <c r="D72" s="820"/>
      <c r="E72" s="820"/>
      <c r="F72" s="820"/>
      <c r="G72" s="820"/>
      <c r="H72" s="820"/>
      <c r="I72" s="820"/>
      <c r="J72" s="820"/>
      <c r="K72" s="820"/>
      <c r="L72" s="820"/>
      <c r="M72" s="821"/>
      <c r="N72" s="59"/>
      <c r="O72" s="59"/>
      <c r="P72" s="59"/>
      <c r="Q72" s="59"/>
      <c r="R72" s="59"/>
      <c r="S72" s="59"/>
      <c r="T72" s="59"/>
      <c r="U72" s="59"/>
      <c r="V72" s="59"/>
      <c r="W72" s="59"/>
      <c r="X72" s="59"/>
      <c r="Y72" s="59"/>
      <c r="Z72" s="59"/>
      <c r="AA72" s="59"/>
      <c r="AB72" s="59"/>
      <c r="AC72" s="59"/>
      <c r="AD72" s="59"/>
    </row>
    <row r="73" spans="1:30" ht="15.75">
      <c r="A73" s="87"/>
      <c r="B73" s="822" t="s">
        <v>54</v>
      </c>
      <c r="C73" s="822"/>
      <c r="D73" s="91" t="s">
        <v>4</v>
      </c>
      <c r="E73" s="817" t="s">
        <v>224</v>
      </c>
      <c r="F73" s="818"/>
      <c r="G73" s="91" t="s">
        <v>225</v>
      </c>
      <c r="H73" s="91" t="str">
        <f>IF(DATA!M9="","",DATA!M9)</f>
        <v>GPAIS</v>
      </c>
      <c r="I73" s="91" t="str">
        <f>IF(DATA!N9="","",DATA!N9)</f>
        <v/>
      </c>
      <c r="J73" s="817" t="s">
        <v>226</v>
      </c>
      <c r="K73" s="818"/>
      <c r="L73" s="91" t="s">
        <v>227</v>
      </c>
      <c r="M73" s="91" t="s">
        <v>3</v>
      </c>
      <c r="N73" s="59"/>
      <c r="O73" s="59"/>
      <c r="P73" s="59"/>
      <c r="Q73" s="59"/>
      <c r="R73" s="59"/>
      <c r="S73" s="59"/>
      <c r="T73" s="59"/>
      <c r="U73" s="59"/>
      <c r="V73" s="59"/>
      <c r="W73" s="59"/>
      <c r="X73" s="59"/>
      <c r="Y73" s="59"/>
      <c r="Z73" s="59"/>
      <c r="AA73" s="59"/>
      <c r="AB73" s="59"/>
      <c r="AC73" s="59"/>
      <c r="AD73" s="59"/>
    </row>
    <row r="74" spans="1:30" ht="15.75">
      <c r="A74" s="87"/>
      <c r="B74" s="815" t="str">
        <f>B55</f>
        <v>March 2017</v>
      </c>
      <c r="C74" s="816"/>
      <c r="D74" s="92" t="str">
        <f>IF(DATA!J10="","",DATA!J10)</f>
        <v/>
      </c>
      <c r="E74" s="810" t="str">
        <f>IF(DATA!K10="","",DATA!K10)</f>
        <v/>
      </c>
      <c r="F74" s="811"/>
      <c r="G74" s="92" t="str">
        <f>IF(DATA!L10="","",DATA!L10)</f>
        <v/>
      </c>
      <c r="H74" s="92" t="str">
        <f>IF(DATA!M10="","",DATA!M10)</f>
        <v/>
      </c>
      <c r="I74" s="92" t="str">
        <f>IF(DATA!N10="","",DATA!N10)</f>
        <v/>
      </c>
      <c r="J74" s="810" t="str">
        <f>IF(DATA!O10="","",DATA!O10)</f>
        <v/>
      </c>
      <c r="K74" s="811"/>
      <c r="L74" s="92" t="str">
        <f>IF(DATA!P10="","",DATA!P10)</f>
        <v/>
      </c>
      <c r="M74" s="92" t="str">
        <f>IF(DATA!Q10=0,"",DATA!Q10)</f>
        <v/>
      </c>
      <c r="N74" s="59"/>
      <c r="O74" s="59"/>
      <c r="P74" s="59"/>
      <c r="Q74" s="59"/>
      <c r="R74" s="59"/>
      <c r="S74" s="59"/>
      <c r="T74" s="59"/>
      <c r="U74" s="59"/>
      <c r="V74" s="59"/>
      <c r="W74" s="59"/>
      <c r="X74" s="59"/>
      <c r="Y74" s="59"/>
      <c r="Z74" s="59"/>
      <c r="AA74" s="59"/>
      <c r="AB74" s="59"/>
      <c r="AC74" s="59"/>
      <c r="AD74" s="59"/>
    </row>
    <row r="75" spans="1:30" ht="15.75">
      <c r="A75" s="87"/>
      <c r="B75" s="815" t="str">
        <f t="shared" ref="B75:B85" si="0">B56</f>
        <v>April 2017</v>
      </c>
      <c r="C75" s="816"/>
      <c r="D75" s="92" t="str">
        <f>IF(DATA!J11="","",DATA!J11)</f>
        <v/>
      </c>
      <c r="E75" s="810" t="str">
        <f>IF(DATA!K11="","",DATA!K11)</f>
        <v/>
      </c>
      <c r="F75" s="811"/>
      <c r="G75" s="92" t="str">
        <f>IF(DATA!L11="","",DATA!L11)</f>
        <v/>
      </c>
      <c r="H75" s="92" t="str">
        <f>IF(DATA!M11="","",DATA!M11)</f>
        <v/>
      </c>
      <c r="I75" s="92" t="str">
        <f>IF(DATA!N11="","",DATA!N11)</f>
        <v/>
      </c>
      <c r="J75" s="810" t="str">
        <f>IF(DATA!O11="","",DATA!O11)</f>
        <v/>
      </c>
      <c r="K75" s="811"/>
      <c r="L75" s="92" t="str">
        <f>IF(DATA!P11="","",DATA!P11)</f>
        <v/>
      </c>
      <c r="M75" s="92" t="str">
        <f>IF(DATA!Q11=0,"",DATA!Q11)</f>
        <v/>
      </c>
      <c r="N75" s="59"/>
      <c r="O75" s="59"/>
      <c r="P75" s="59"/>
      <c r="Q75" s="59"/>
      <c r="R75" s="59"/>
      <c r="S75" s="59"/>
      <c r="T75" s="59"/>
      <c r="U75" s="59"/>
      <c r="V75" s="59"/>
      <c r="W75" s="59"/>
      <c r="X75" s="59"/>
      <c r="Y75" s="59"/>
      <c r="Z75" s="59"/>
      <c r="AA75" s="59"/>
      <c r="AB75" s="59"/>
      <c r="AC75" s="59"/>
      <c r="AD75" s="59"/>
    </row>
    <row r="76" spans="1:30" ht="15.75">
      <c r="A76" s="87"/>
      <c r="B76" s="815" t="str">
        <f t="shared" si="0"/>
        <v>May 2017</v>
      </c>
      <c r="C76" s="816"/>
      <c r="D76" s="92" t="str">
        <f>IF(DATA!J12="","",DATA!J12)</f>
        <v/>
      </c>
      <c r="E76" s="810" t="str">
        <f>IF(DATA!K12="","",DATA!K12)</f>
        <v/>
      </c>
      <c r="F76" s="811"/>
      <c r="G76" s="92" t="str">
        <f>IF(DATA!L12="","",DATA!L12)</f>
        <v/>
      </c>
      <c r="H76" s="92" t="str">
        <f>IF(DATA!M12="","",DATA!M12)</f>
        <v/>
      </c>
      <c r="I76" s="92" t="str">
        <f>IF(DATA!N12="","",DATA!N12)</f>
        <v/>
      </c>
      <c r="J76" s="810" t="str">
        <f>IF(DATA!O12="","",DATA!O12)</f>
        <v/>
      </c>
      <c r="K76" s="811"/>
      <c r="L76" s="92" t="str">
        <f>IF(DATA!P12="","",DATA!P12)</f>
        <v/>
      </c>
      <c r="M76" s="92" t="str">
        <f>IF(DATA!Q12=0,"",DATA!Q12)</f>
        <v/>
      </c>
      <c r="N76" s="59"/>
      <c r="O76" s="59"/>
      <c r="P76" s="59"/>
      <c r="Q76" s="59"/>
      <c r="R76" s="59"/>
      <c r="S76" s="59"/>
      <c r="T76" s="59"/>
      <c r="U76" s="59"/>
      <c r="V76" s="59"/>
      <c r="W76" s="59"/>
      <c r="X76" s="59"/>
      <c r="Y76" s="59"/>
      <c r="Z76" s="59"/>
      <c r="AA76" s="59"/>
      <c r="AB76" s="59"/>
      <c r="AC76" s="59"/>
      <c r="AD76" s="59"/>
    </row>
    <row r="77" spans="1:30" ht="15.75">
      <c r="A77" s="87"/>
      <c r="B77" s="815" t="str">
        <f t="shared" si="0"/>
        <v>June 2017</v>
      </c>
      <c r="C77" s="816"/>
      <c r="D77" s="92" t="str">
        <f>IF(DATA!J13="","",DATA!J13)</f>
        <v/>
      </c>
      <c r="E77" s="810" t="str">
        <f>IF(DATA!K13="","",DATA!K13)</f>
        <v/>
      </c>
      <c r="F77" s="811"/>
      <c r="G77" s="92" t="str">
        <f>IF(DATA!L13="","",DATA!L13)</f>
        <v/>
      </c>
      <c r="H77" s="92" t="str">
        <f>IF(DATA!M13="","",DATA!M13)</f>
        <v/>
      </c>
      <c r="I77" s="92" t="str">
        <f>IF(DATA!N13="","",DATA!N13)</f>
        <v/>
      </c>
      <c r="J77" s="810" t="str">
        <f>IF(DATA!O13="","",DATA!O13)</f>
        <v/>
      </c>
      <c r="K77" s="811"/>
      <c r="L77" s="92" t="str">
        <f>IF(DATA!P13="","",DATA!P13)</f>
        <v/>
      </c>
      <c r="M77" s="92" t="str">
        <f>IF(DATA!Q13=0,"",DATA!Q13)</f>
        <v/>
      </c>
      <c r="N77" s="59"/>
      <c r="O77" s="59"/>
      <c r="P77" s="59"/>
      <c r="Q77" s="59"/>
      <c r="R77" s="59"/>
      <c r="S77" s="59"/>
      <c r="T77" s="59"/>
      <c r="U77" s="59"/>
      <c r="V77" s="59"/>
      <c r="W77" s="59"/>
      <c r="X77" s="59"/>
      <c r="Y77" s="59"/>
      <c r="Z77" s="59"/>
      <c r="AA77" s="59"/>
      <c r="AB77" s="59"/>
      <c r="AC77" s="59"/>
      <c r="AD77" s="59"/>
    </row>
    <row r="78" spans="1:30" ht="15.75">
      <c r="A78" s="93"/>
      <c r="B78" s="815" t="str">
        <f t="shared" si="0"/>
        <v>July 2017</v>
      </c>
      <c r="C78" s="816"/>
      <c r="D78" s="92" t="str">
        <f>IF(DATA!J14="","",DATA!J14)</f>
        <v/>
      </c>
      <c r="E78" s="810" t="str">
        <f>IF(DATA!K14="","",DATA!K14)</f>
        <v/>
      </c>
      <c r="F78" s="811"/>
      <c r="G78" s="92" t="str">
        <f>IF(DATA!L14="","",DATA!L14)</f>
        <v/>
      </c>
      <c r="H78" s="92" t="str">
        <f>IF(DATA!M14="","",DATA!M14)</f>
        <v/>
      </c>
      <c r="I78" s="92" t="str">
        <f>IF(DATA!N14="","",DATA!N14)</f>
        <v/>
      </c>
      <c r="J78" s="810" t="str">
        <f>IF(DATA!O14="","",DATA!O14)</f>
        <v/>
      </c>
      <c r="K78" s="811"/>
      <c r="L78" s="92" t="str">
        <f>IF(DATA!P14="","",DATA!P14)</f>
        <v/>
      </c>
      <c r="M78" s="92" t="str">
        <f>IF(DATA!Q14=0,"",DATA!Q14)</f>
        <v/>
      </c>
      <c r="N78" s="59"/>
      <c r="O78" s="59"/>
      <c r="P78" s="59"/>
      <c r="Q78" s="59"/>
      <c r="R78" s="59"/>
      <c r="S78" s="59"/>
      <c r="T78" s="59"/>
      <c r="U78" s="59"/>
      <c r="V78" s="59"/>
      <c r="W78" s="59"/>
      <c r="X78" s="59"/>
      <c r="Y78" s="59"/>
      <c r="Z78" s="59"/>
      <c r="AA78" s="59"/>
      <c r="AB78" s="59"/>
      <c r="AC78" s="59"/>
      <c r="AD78" s="59"/>
    </row>
    <row r="79" spans="1:30" ht="15.75">
      <c r="A79" s="93"/>
      <c r="B79" s="815" t="str">
        <f t="shared" si="0"/>
        <v>August 2017</v>
      </c>
      <c r="C79" s="816"/>
      <c r="D79" s="92" t="str">
        <f>IF(DATA!J15="","",DATA!J15)</f>
        <v/>
      </c>
      <c r="E79" s="810" t="str">
        <f>IF(DATA!K15="","",DATA!K15)</f>
        <v/>
      </c>
      <c r="F79" s="811"/>
      <c r="G79" s="92" t="str">
        <f>IF(DATA!L15="","",DATA!L15)</f>
        <v/>
      </c>
      <c r="H79" s="92" t="str">
        <f>IF(DATA!M15="","",DATA!M15)</f>
        <v/>
      </c>
      <c r="I79" s="92" t="str">
        <f>IF(DATA!N15="","",DATA!N15)</f>
        <v/>
      </c>
      <c r="J79" s="810" t="str">
        <f>IF(DATA!O15="","",DATA!O15)</f>
        <v/>
      </c>
      <c r="K79" s="811"/>
      <c r="L79" s="92" t="str">
        <f>IF(DATA!P15="","",DATA!P15)</f>
        <v/>
      </c>
      <c r="M79" s="92" t="str">
        <f>IF(DATA!Q15=0,"",DATA!Q15)</f>
        <v/>
      </c>
      <c r="N79" s="59"/>
      <c r="O79" s="59"/>
      <c r="P79" s="59"/>
      <c r="Q79" s="59"/>
      <c r="R79" s="59"/>
      <c r="S79" s="59"/>
      <c r="T79" s="59"/>
      <c r="U79" s="59"/>
      <c r="V79" s="59"/>
      <c r="W79" s="59"/>
      <c r="X79" s="59"/>
      <c r="Y79" s="59"/>
      <c r="Z79" s="59"/>
      <c r="AA79" s="59"/>
      <c r="AB79" s="59"/>
      <c r="AC79" s="59"/>
      <c r="AD79" s="59"/>
    </row>
    <row r="80" spans="1:30" ht="15.75">
      <c r="A80" s="93"/>
      <c r="B80" s="815" t="str">
        <f t="shared" si="0"/>
        <v>September 2017</v>
      </c>
      <c r="C80" s="816"/>
      <c r="D80" s="92" t="str">
        <f>IF(DATA!J16="","",DATA!J16)</f>
        <v/>
      </c>
      <c r="E80" s="810" t="str">
        <f>IF(DATA!K16="","",DATA!K16)</f>
        <v/>
      </c>
      <c r="F80" s="811"/>
      <c r="G80" s="92" t="str">
        <f>IF(DATA!L16="","",DATA!L16)</f>
        <v/>
      </c>
      <c r="H80" s="92" t="str">
        <f>IF(DATA!M16="","",DATA!M16)</f>
        <v/>
      </c>
      <c r="I80" s="92" t="str">
        <f>IF(DATA!N16="","",DATA!N16)</f>
        <v/>
      </c>
      <c r="J80" s="810" t="str">
        <f>IF(DATA!O16="","",DATA!O16)</f>
        <v/>
      </c>
      <c r="K80" s="811"/>
      <c r="L80" s="92" t="str">
        <f>IF(DATA!P16="","",DATA!P16)</f>
        <v/>
      </c>
      <c r="M80" s="92" t="str">
        <f>IF(DATA!Q16=0,"",DATA!Q16)</f>
        <v/>
      </c>
      <c r="N80" s="59"/>
      <c r="O80" s="59"/>
      <c r="P80" s="59"/>
      <c r="Q80" s="59"/>
      <c r="R80" s="59"/>
      <c r="S80" s="59"/>
      <c r="T80" s="59"/>
      <c r="U80" s="59"/>
      <c r="V80" s="59"/>
      <c r="W80" s="59"/>
      <c r="X80" s="59"/>
      <c r="Y80" s="59"/>
      <c r="Z80" s="59"/>
      <c r="AA80" s="59"/>
      <c r="AB80" s="59"/>
      <c r="AC80" s="59"/>
      <c r="AD80" s="59"/>
    </row>
    <row r="81" spans="1:30" ht="15.75">
      <c r="A81" s="93"/>
      <c r="B81" s="815" t="str">
        <f t="shared" si="0"/>
        <v>October 2017</v>
      </c>
      <c r="C81" s="816"/>
      <c r="D81" s="92" t="str">
        <f>IF(DATA!J17="","",DATA!J17)</f>
        <v/>
      </c>
      <c r="E81" s="810" t="str">
        <f>IF(DATA!K17="","",DATA!K17)</f>
        <v/>
      </c>
      <c r="F81" s="811"/>
      <c r="G81" s="92" t="str">
        <f>IF(DATA!L17="","",DATA!L17)</f>
        <v/>
      </c>
      <c r="H81" s="92" t="str">
        <f>IF(DATA!M17="","",DATA!M17)</f>
        <v/>
      </c>
      <c r="I81" s="92" t="str">
        <f>IF(DATA!N17="","",DATA!N17)</f>
        <v/>
      </c>
      <c r="J81" s="810" t="str">
        <f>IF(DATA!O17="","",DATA!O17)</f>
        <v/>
      </c>
      <c r="K81" s="811"/>
      <c r="L81" s="92" t="str">
        <f>IF(DATA!P17="","",DATA!P17)</f>
        <v/>
      </c>
      <c r="M81" s="92" t="str">
        <f>IF(DATA!Q17=0,"",DATA!Q17)</f>
        <v/>
      </c>
      <c r="N81" s="59"/>
      <c r="O81" s="59"/>
      <c r="P81" s="59"/>
      <c r="Q81" s="59"/>
      <c r="R81" s="59"/>
      <c r="S81" s="59"/>
      <c r="T81" s="59"/>
      <c r="U81" s="59"/>
      <c r="V81" s="59"/>
      <c r="W81" s="59"/>
      <c r="X81" s="59"/>
      <c r="Y81" s="59"/>
      <c r="Z81" s="59"/>
      <c r="AA81" s="59"/>
      <c r="AB81" s="59"/>
      <c r="AC81" s="59"/>
      <c r="AD81" s="59"/>
    </row>
    <row r="82" spans="1:30" ht="15.75">
      <c r="A82" s="93"/>
      <c r="B82" s="815" t="str">
        <f t="shared" si="0"/>
        <v>November 2017</v>
      </c>
      <c r="C82" s="816"/>
      <c r="D82" s="92" t="str">
        <f>IF(DATA!J18="","",DATA!J18)</f>
        <v/>
      </c>
      <c r="E82" s="810" t="str">
        <f>IF(DATA!K18="","",DATA!K18)</f>
        <v/>
      </c>
      <c r="F82" s="811"/>
      <c r="G82" s="92" t="str">
        <f>IF(DATA!L18="","",DATA!L18)</f>
        <v/>
      </c>
      <c r="H82" s="92" t="str">
        <f>IF(DATA!M18="","",DATA!M18)</f>
        <v/>
      </c>
      <c r="I82" s="92" t="str">
        <f>IF(DATA!N18="","",DATA!N18)</f>
        <v/>
      </c>
      <c r="J82" s="810" t="str">
        <f>IF(DATA!O18="","",DATA!O18)</f>
        <v/>
      </c>
      <c r="K82" s="811"/>
      <c r="L82" s="92" t="str">
        <f>IF(DATA!P18="","",DATA!P18)</f>
        <v/>
      </c>
      <c r="M82" s="92" t="str">
        <f>IF(DATA!Q18=0,"",DATA!Q18)</f>
        <v/>
      </c>
      <c r="N82" s="59"/>
      <c r="O82" s="59"/>
      <c r="P82" s="59"/>
      <c r="Q82" s="59"/>
      <c r="R82" s="59"/>
      <c r="S82" s="59"/>
      <c r="T82" s="59"/>
      <c r="U82" s="59"/>
      <c r="V82" s="59"/>
      <c r="W82" s="59"/>
      <c r="X82" s="59"/>
      <c r="Y82" s="59"/>
      <c r="Z82" s="59"/>
      <c r="AA82" s="59"/>
      <c r="AB82" s="59"/>
      <c r="AC82" s="59"/>
      <c r="AD82" s="59"/>
    </row>
    <row r="83" spans="1:30" ht="15.75">
      <c r="A83" s="93"/>
      <c r="B83" s="815" t="str">
        <f t="shared" si="0"/>
        <v>December 2017</v>
      </c>
      <c r="C83" s="816"/>
      <c r="D83" s="92" t="str">
        <f>IF(DATA!J19="","",DATA!J19)</f>
        <v/>
      </c>
      <c r="E83" s="810" t="str">
        <f>IF(DATA!K19="","",DATA!K19)</f>
        <v/>
      </c>
      <c r="F83" s="811"/>
      <c r="G83" s="92" t="str">
        <f>IF(DATA!L19="","",DATA!L19)</f>
        <v/>
      </c>
      <c r="H83" s="92" t="str">
        <f>IF(DATA!M19="","",DATA!M19)</f>
        <v/>
      </c>
      <c r="I83" s="92" t="str">
        <f>IF(DATA!N19="","",DATA!N19)</f>
        <v/>
      </c>
      <c r="J83" s="810" t="str">
        <f>IF(DATA!O19="","",DATA!O19)</f>
        <v/>
      </c>
      <c r="K83" s="811"/>
      <c r="L83" s="92" t="str">
        <f>IF(DATA!P19="","",DATA!P19)</f>
        <v/>
      </c>
      <c r="M83" s="92" t="str">
        <f>IF(DATA!Q19=0,"",DATA!Q19)</f>
        <v/>
      </c>
      <c r="N83" s="59"/>
      <c r="O83" s="59"/>
      <c r="P83" s="59"/>
      <c r="Q83" s="59"/>
      <c r="R83" s="59"/>
      <c r="S83" s="59"/>
      <c r="T83" s="59"/>
      <c r="U83" s="59"/>
      <c r="V83" s="59"/>
      <c r="W83" s="59"/>
      <c r="X83" s="59"/>
      <c r="Y83" s="59"/>
      <c r="Z83" s="59"/>
      <c r="AA83" s="59"/>
      <c r="AB83" s="59"/>
      <c r="AC83" s="59"/>
      <c r="AD83" s="59"/>
    </row>
    <row r="84" spans="1:30" ht="15.75">
      <c r="A84" s="93"/>
      <c r="B84" s="815" t="str">
        <f t="shared" si="0"/>
        <v>January 2018</v>
      </c>
      <c r="C84" s="816"/>
      <c r="D84" s="92" t="str">
        <f>IF(DATA!J20="","",DATA!J20)</f>
        <v/>
      </c>
      <c r="E84" s="810" t="str">
        <f>IF(DATA!K20="","",DATA!K20)</f>
        <v/>
      </c>
      <c r="F84" s="811"/>
      <c r="G84" s="92" t="str">
        <f>IF(DATA!L20="","",DATA!L20)</f>
        <v/>
      </c>
      <c r="H84" s="92" t="str">
        <f>IF(DATA!M20="","",DATA!M20)</f>
        <v/>
      </c>
      <c r="I84" s="92" t="str">
        <f>IF(DATA!N20="","",DATA!N20)</f>
        <v/>
      </c>
      <c r="J84" s="810" t="str">
        <f>IF(DATA!O20="","",DATA!O20)</f>
        <v/>
      </c>
      <c r="K84" s="811"/>
      <c r="L84" s="92" t="str">
        <f>IF(DATA!P20="","",DATA!P20)</f>
        <v/>
      </c>
      <c r="M84" s="92" t="str">
        <f>IF(DATA!Q20=0,"",DATA!Q20)</f>
        <v/>
      </c>
      <c r="N84" s="59"/>
      <c r="O84" s="59"/>
      <c r="P84" s="59"/>
      <c r="Q84" s="59"/>
      <c r="R84" s="59"/>
      <c r="S84" s="59"/>
      <c r="T84" s="59"/>
      <c r="U84" s="59"/>
      <c r="V84" s="59"/>
      <c r="W84" s="59"/>
      <c r="X84" s="59"/>
      <c r="Y84" s="59"/>
      <c r="Z84" s="59"/>
      <c r="AA84" s="59"/>
      <c r="AB84" s="59"/>
      <c r="AC84" s="59"/>
      <c r="AD84" s="59"/>
    </row>
    <row r="85" spans="1:30" ht="15.75">
      <c r="A85" s="93"/>
      <c r="B85" s="815" t="str">
        <f t="shared" si="0"/>
        <v>February 2018</v>
      </c>
      <c r="C85" s="816"/>
      <c r="D85" s="92" t="str">
        <f>IF(DATA!J21="","",DATA!J21)</f>
        <v/>
      </c>
      <c r="E85" s="810" t="str">
        <f>IF(DATA!K21="","",DATA!K21)</f>
        <v/>
      </c>
      <c r="F85" s="811"/>
      <c r="G85" s="92" t="str">
        <f>IF(DATA!L21="","",DATA!L21)</f>
        <v/>
      </c>
      <c r="H85" s="92" t="str">
        <f>IF(DATA!M21="","",DATA!M21)</f>
        <v/>
      </c>
      <c r="I85" s="92" t="str">
        <f>IF(DATA!N21="","",DATA!N21)</f>
        <v/>
      </c>
      <c r="J85" s="810" t="str">
        <f>IF(DATA!O21="","",DATA!O21)</f>
        <v/>
      </c>
      <c r="K85" s="811"/>
      <c r="L85" s="92" t="str">
        <f>IF(DATA!P21="","",DATA!P21)</f>
        <v/>
      </c>
      <c r="M85" s="92" t="str">
        <f>IF(DATA!Q21=0,"",DATA!Q21)</f>
        <v/>
      </c>
      <c r="N85" s="59"/>
      <c r="O85" s="59"/>
      <c r="P85" s="59"/>
      <c r="Q85" s="59"/>
      <c r="R85" s="59"/>
      <c r="S85" s="59"/>
      <c r="T85" s="59"/>
      <c r="U85" s="59"/>
      <c r="V85" s="59"/>
      <c r="W85" s="59"/>
      <c r="X85" s="59"/>
      <c r="Y85" s="59"/>
      <c r="Z85" s="59"/>
      <c r="AA85" s="59"/>
      <c r="AB85" s="59"/>
      <c r="AC85" s="59"/>
      <c r="AD85" s="59"/>
    </row>
    <row r="86" spans="1:30" ht="27" customHeight="1">
      <c r="A86" s="93"/>
      <c r="B86" s="808" t="s">
        <v>479</v>
      </c>
      <c r="C86" s="809"/>
      <c r="D86" s="92" t="str">
        <f>IF(DATA!J23="","",DATA!J23)</f>
        <v/>
      </c>
      <c r="E86" s="810"/>
      <c r="F86" s="811"/>
      <c r="G86" s="92"/>
      <c r="H86" s="92"/>
      <c r="I86" s="92"/>
      <c r="J86" s="810"/>
      <c r="K86" s="811"/>
      <c r="L86" s="92"/>
      <c r="M86" s="94" t="str">
        <f>IF(D86="","",D86)</f>
        <v/>
      </c>
      <c r="N86" s="59"/>
      <c r="O86" s="59"/>
      <c r="P86" s="59"/>
      <c r="Q86" s="59"/>
      <c r="R86" s="59"/>
      <c r="S86" s="59"/>
      <c r="T86" s="59"/>
      <c r="U86" s="59"/>
      <c r="V86" s="59"/>
      <c r="W86" s="59"/>
      <c r="X86" s="59"/>
      <c r="Y86" s="59"/>
      <c r="Z86" s="59"/>
      <c r="AA86" s="59"/>
      <c r="AB86" s="59"/>
      <c r="AC86" s="59"/>
      <c r="AD86" s="59"/>
    </row>
    <row r="87" spans="1:30" ht="27" customHeight="1">
      <c r="A87" s="93"/>
      <c r="B87" s="808" t="s">
        <v>480</v>
      </c>
      <c r="C87" s="809"/>
      <c r="D87" s="92" t="str">
        <f>IF(DATA!J24="","",DATA!J24)</f>
        <v/>
      </c>
      <c r="E87" s="810"/>
      <c r="F87" s="811"/>
      <c r="G87" s="92"/>
      <c r="H87" s="92"/>
      <c r="I87" s="92"/>
      <c r="J87" s="810"/>
      <c r="K87" s="811"/>
      <c r="L87" s="92"/>
      <c r="M87" s="94" t="str">
        <f t="shared" ref="M87:M88" si="1">IF(D87="","",D87)</f>
        <v/>
      </c>
      <c r="N87" s="59"/>
      <c r="O87" s="59"/>
      <c r="P87" s="59"/>
      <c r="Q87" s="59"/>
      <c r="R87" s="59"/>
      <c r="S87" s="59"/>
      <c r="T87" s="59"/>
      <c r="U87" s="59"/>
      <c r="V87" s="59"/>
      <c r="W87" s="59"/>
      <c r="X87" s="59"/>
      <c r="Y87" s="59"/>
      <c r="Z87" s="59"/>
      <c r="AA87" s="59"/>
      <c r="AB87" s="59"/>
      <c r="AC87" s="59"/>
      <c r="AD87" s="59"/>
    </row>
    <row r="88" spans="1:30" ht="41.25" customHeight="1">
      <c r="A88" s="93"/>
      <c r="B88" s="808" t="s">
        <v>703</v>
      </c>
      <c r="C88" s="809"/>
      <c r="D88" s="92" t="str">
        <f>IF(DATA!J25="","",DATA!J25)</f>
        <v/>
      </c>
      <c r="E88" s="810"/>
      <c r="F88" s="811"/>
      <c r="G88" s="92"/>
      <c r="H88" s="92"/>
      <c r="I88" s="92"/>
      <c r="J88" s="810"/>
      <c r="K88" s="811"/>
      <c r="L88" s="92"/>
      <c r="M88" s="94" t="str">
        <f t="shared" si="1"/>
        <v/>
      </c>
      <c r="N88" s="59"/>
      <c r="O88" s="59"/>
      <c r="P88" s="59"/>
      <c r="Q88" s="59"/>
      <c r="R88" s="59"/>
      <c r="S88" s="59"/>
      <c r="T88" s="59"/>
      <c r="U88" s="59"/>
      <c r="V88" s="59"/>
      <c r="W88" s="59"/>
      <c r="X88" s="59"/>
      <c r="Y88" s="59"/>
      <c r="Z88" s="59"/>
      <c r="AA88" s="59"/>
      <c r="AB88" s="59"/>
      <c r="AC88" s="59"/>
      <c r="AD88" s="59"/>
    </row>
    <row r="89" spans="1:30" s="162" customFormat="1" ht="26.25" customHeight="1">
      <c r="A89" s="163"/>
      <c r="B89" s="812" t="s">
        <v>3</v>
      </c>
      <c r="C89" s="813"/>
      <c r="D89" s="159">
        <f>SUM(D74:D88)</f>
        <v>0</v>
      </c>
      <c r="E89" s="814">
        <f>SUM(E74:F85)</f>
        <v>0</v>
      </c>
      <c r="F89" s="814"/>
      <c r="G89" s="159">
        <f>SUM(G74:G85)</f>
        <v>0</v>
      </c>
      <c r="H89" s="159">
        <f>SUM(H74:H85)</f>
        <v>0</v>
      </c>
      <c r="I89" s="159">
        <f>SUM(I74:I85)</f>
        <v>0</v>
      </c>
      <c r="J89" s="814">
        <f>SUM(J74:K85)</f>
        <v>0</v>
      </c>
      <c r="K89" s="814"/>
      <c r="L89" s="159">
        <f>SUM(L74:L85)</f>
        <v>0</v>
      </c>
      <c r="M89" s="159">
        <f>SUM(M74:M88)</f>
        <v>0</v>
      </c>
      <c r="N89" s="166"/>
      <c r="O89" s="166"/>
      <c r="P89" s="166"/>
      <c r="Q89" s="166"/>
      <c r="R89" s="166"/>
      <c r="S89" s="166"/>
      <c r="T89" s="166"/>
      <c r="U89" s="166"/>
      <c r="V89" s="166"/>
      <c r="W89" s="166"/>
      <c r="X89" s="166"/>
      <c r="Y89" s="166"/>
      <c r="Z89" s="166"/>
      <c r="AA89" s="166"/>
      <c r="AB89" s="166"/>
      <c r="AC89" s="166"/>
      <c r="AD89" s="166"/>
    </row>
    <row r="90" spans="1:30">
      <c r="N90" s="59"/>
      <c r="O90" s="59"/>
      <c r="P90" s="59"/>
      <c r="Q90" s="59"/>
      <c r="R90" s="59"/>
      <c r="S90" s="59"/>
      <c r="T90" s="59"/>
      <c r="U90" s="59"/>
      <c r="V90" s="59"/>
      <c r="W90" s="59"/>
      <c r="X90" s="59"/>
      <c r="Y90" s="59"/>
      <c r="Z90" s="59"/>
      <c r="AA90" s="59"/>
      <c r="AB90" s="59"/>
      <c r="AC90" s="59"/>
      <c r="AD90" s="59"/>
    </row>
    <row r="91" spans="1:30">
      <c r="N91" s="59"/>
      <c r="O91" s="59"/>
      <c r="P91" s="59"/>
      <c r="Q91" s="59"/>
      <c r="R91" s="59"/>
      <c r="S91" s="59"/>
      <c r="T91" s="59"/>
      <c r="U91" s="59"/>
      <c r="V91" s="59"/>
      <c r="W91" s="59"/>
      <c r="X91" s="59"/>
      <c r="Y91" s="59"/>
      <c r="Z91" s="59"/>
      <c r="AA91" s="59"/>
      <c r="AB91" s="59"/>
      <c r="AC91" s="59"/>
      <c r="AD91" s="59"/>
    </row>
    <row r="92" spans="1:30">
      <c r="N92" s="59"/>
      <c r="O92" s="59"/>
      <c r="P92" s="59"/>
      <c r="Q92" s="59"/>
      <c r="R92" s="59"/>
      <c r="S92" s="59"/>
      <c r="T92" s="59"/>
      <c r="U92" s="59"/>
      <c r="V92" s="59"/>
      <c r="W92" s="59"/>
      <c r="X92" s="59"/>
      <c r="Y92" s="59"/>
      <c r="Z92" s="59"/>
      <c r="AA92" s="59"/>
      <c r="AB92" s="59"/>
      <c r="AC92" s="59"/>
      <c r="AD92" s="59"/>
    </row>
    <row r="93" spans="1:30">
      <c r="N93" s="59"/>
      <c r="O93" s="59"/>
      <c r="P93" s="59"/>
      <c r="Q93" s="59"/>
      <c r="R93" s="59"/>
      <c r="S93" s="59"/>
      <c r="T93" s="59"/>
      <c r="U93" s="59"/>
      <c r="V93" s="59"/>
      <c r="W93" s="59"/>
      <c r="X93" s="59"/>
      <c r="Y93" s="59"/>
      <c r="Z93" s="59"/>
      <c r="AA93" s="59"/>
      <c r="AB93" s="59"/>
      <c r="AC93" s="59"/>
      <c r="AD93" s="59"/>
    </row>
    <row r="94" spans="1:30">
      <c r="N94" s="59"/>
      <c r="O94" s="59"/>
      <c r="P94" s="59"/>
      <c r="Q94" s="59"/>
      <c r="R94" s="59"/>
      <c r="S94" s="59"/>
      <c r="T94" s="59"/>
      <c r="U94" s="59"/>
      <c r="V94" s="59"/>
      <c r="W94" s="59"/>
      <c r="X94" s="59"/>
      <c r="Y94" s="59"/>
      <c r="Z94" s="59"/>
      <c r="AA94" s="59"/>
      <c r="AB94" s="59"/>
      <c r="AC94" s="59"/>
      <c r="AD94" s="59"/>
    </row>
    <row r="95" spans="1:30">
      <c r="N95" s="59"/>
      <c r="O95" s="59"/>
      <c r="P95" s="59"/>
      <c r="Q95" s="59"/>
      <c r="R95" s="59"/>
      <c r="S95" s="59"/>
      <c r="T95" s="59"/>
      <c r="U95" s="59"/>
      <c r="V95" s="59"/>
      <c r="W95" s="59"/>
      <c r="X95" s="59"/>
      <c r="Y95" s="59"/>
      <c r="Z95" s="59"/>
      <c r="AA95" s="59"/>
      <c r="AB95" s="59"/>
      <c r="AC95" s="59"/>
      <c r="AD95" s="59"/>
    </row>
    <row r="96" spans="1:30">
      <c r="N96" s="59"/>
      <c r="O96" s="59"/>
      <c r="P96" s="59"/>
      <c r="Q96" s="59"/>
      <c r="R96" s="59"/>
      <c r="S96" s="59"/>
      <c r="T96" s="59"/>
      <c r="U96" s="59"/>
      <c r="V96" s="59"/>
      <c r="W96" s="59"/>
      <c r="X96" s="59"/>
      <c r="Y96" s="59"/>
      <c r="Z96" s="59"/>
      <c r="AA96" s="59"/>
      <c r="AB96" s="59"/>
      <c r="AC96" s="59"/>
      <c r="AD96" s="59"/>
    </row>
    <row r="97" spans="14:30">
      <c r="N97" s="59"/>
      <c r="O97" s="59"/>
      <c r="P97" s="59"/>
      <c r="Q97" s="59"/>
      <c r="R97" s="59"/>
      <c r="S97" s="59"/>
      <c r="T97" s="59"/>
      <c r="U97" s="59"/>
      <c r="V97" s="59"/>
      <c r="W97" s="59"/>
      <c r="X97" s="59"/>
      <c r="Y97" s="59"/>
      <c r="Z97" s="59"/>
      <c r="AA97" s="59"/>
      <c r="AB97" s="59"/>
      <c r="AC97" s="59"/>
      <c r="AD97" s="59"/>
    </row>
    <row r="98" spans="14:30">
      <c r="N98" s="59"/>
      <c r="O98" s="59"/>
      <c r="P98" s="59"/>
      <c r="Q98" s="59"/>
      <c r="R98" s="59"/>
      <c r="S98" s="59"/>
      <c r="T98" s="59"/>
      <c r="U98" s="59"/>
      <c r="V98" s="59"/>
      <c r="W98" s="59"/>
      <c r="X98" s="59"/>
      <c r="Y98" s="59"/>
      <c r="Z98" s="59"/>
      <c r="AA98" s="59"/>
      <c r="AB98" s="59"/>
      <c r="AC98" s="59"/>
      <c r="AD98" s="59"/>
    </row>
    <row r="99" spans="14:30">
      <c r="N99" s="59"/>
      <c r="O99" s="59"/>
      <c r="P99" s="59"/>
      <c r="Q99" s="59"/>
      <c r="R99" s="59"/>
      <c r="S99" s="59"/>
      <c r="T99" s="59"/>
      <c r="U99" s="59"/>
      <c r="V99" s="59"/>
      <c r="W99" s="59"/>
      <c r="X99" s="59"/>
      <c r="Y99" s="59"/>
      <c r="Z99" s="59"/>
      <c r="AA99" s="59"/>
      <c r="AB99" s="59"/>
      <c r="AC99" s="59"/>
      <c r="AD99" s="59"/>
    </row>
    <row r="100" spans="14:30">
      <c r="N100" s="59"/>
      <c r="O100" s="59"/>
      <c r="P100" s="59"/>
      <c r="Q100" s="59"/>
      <c r="R100" s="59"/>
      <c r="S100" s="59"/>
      <c r="T100" s="59"/>
      <c r="U100" s="59"/>
      <c r="V100" s="59"/>
      <c r="W100" s="59"/>
      <c r="X100" s="59"/>
      <c r="Y100" s="59"/>
      <c r="Z100" s="59"/>
      <c r="AA100" s="59"/>
      <c r="AB100" s="59"/>
      <c r="AC100" s="59"/>
      <c r="AD100" s="59"/>
    </row>
    <row r="101" spans="14:30">
      <c r="N101" s="59"/>
      <c r="O101" s="59"/>
      <c r="P101" s="59"/>
      <c r="Q101" s="59"/>
      <c r="R101" s="59"/>
      <c r="S101" s="59"/>
      <c r="T101" s="59"/>
      <c r="U101" s="59"/>
      <c r="V101" s="59"/>
      <c r="W101" s="59"/>
      <c r="X101" s="59"/>
      <c r="Y101" s="59"/>
      <c r="Z101" s="59"/>
      <c r="AA101" s="59"/>
      <c r="AB101" s="59"/>
      <c r="AC101" s="59"/>
      <c r="AD101" s="59"/>
    </row>
    <row r="102" spans="14:30">
      <c r="N102" s="59"/>
      <c r="O102" s="59"/>
      <c r="P102" s="59"/>
      <c r="Q102" s="59"/>
      <c r="R102" s="59"/>
      <c r="S102" s="59"/>
      <c r="T102" s="59"/>
      <c r="U102" s="59"/>
      <c r="V102" s="59"/>
      <c r="W102" s="59"/>
      <c r="X102" s="59"/>
      <c r="Y102" s="59"/>
      <c r="Z102" s="59"/>
      <c r="AA102" s="59"/>
      <c r="AB102" s="59"/>
      <c r="AC102" s="59"/>
      <c r="AD102" s="59"/>
    </row>
    <row r="103" spans="14:30">
      <c r="N103" s="59"/>
      <c r="O103" s="59"/>
      <c r="P103" s="59"/>
      <c r="Q103" s="59"/>
      <c r="R103" s="59"/>
      <c r="S103" s="59"/>
      <c r="T103" s="59"/>
      <c r="U103" s="59"/>
      <c r="V103" s="59"/>
      <c r="W103" s="59"/>
      <c r="X103" s="59"/>
      <c r="Y103" s="59"/>
      <c r="Z103" s="59"/>
      <c r="AA103" s="59"/>
      <c r="AB103" s="59"/>
      <c r="AC103" s="59"/>
      <c r="AD103" s="59"/>
    </row>
    <row r="104" spans="14:30">
      <c r="N104" s="59"/>
      <c r="O104" s="59"/>
      <c r="P104" s="59"/>
      <c r="Q104" s="59"/>
      <c r="R104" s="59"/>
      <c r="S104" s="59"/>
      <c r="T104" s="59"/>
      <c r="U104" s="59"/>
      <c r="V104" s="59"/>
      <c r="W104" s="59"/>
      <c r="X104" s="59"/>
      <c r="Y104" s="59"/>
      <c r="Z104" s="59"/>
      <c r="AA104" s="59"/>
      <c r="AB104" s="59"/>
      <c r="AC104" s="59"/>
      <c r="AD104" s="59"/>
    </row>
    <row r="105" spans="14:30">
      <c r="N105" s="59"/>
      <c r="O105" s="59"/>
      <c r="P105" s="59"/>
      <c r="Q105" s="59"/>
      <c r="R105" s="59"/>
      <c r="S105" s="59"/>
      <c r="T105" s="59"/>
      <c r="U105" s="59"/>
      <c r="V105" s="59"/>
      <c r="W105" s="59"/>
      <c r="X105" s="59"/>
      <c r="Y105" s="59"/>
      <c r="Z105" s="59"/>
      <c r="AA105" s="59"/>
      <c r="AB105" s="59"/>
      <c r="AC105" s="59"/>
      <c r="AD105" s="59"/>
    </row>
    <row r="106" spans="14:30">
      <c r="N106" s="59"/>
      <c r="O106" s="59"/>
      <c r="P106" s="59"/>
      <c r="Q106" s="59"/>
      <c r="R106" s="59"/>
      <c r="S106" s="59"/>
      <c r="T106" s="59"/>
      <c r="U106" s="59"/>
      <c r="V106" s="59"/>
      <c r="W106" s="59"/>
      <c r="X106" s="59"/>
      <c r="Y106" s="59"/>
      <c r="Z106" s="59"/>
      <c r="AA106" s="59"/>
      <c r="AB106" s="59"/>
      <c r="AC106" s="59"/>
      <c r="AD106" s="59"/>
    </row>
    <row r="107" spans="14:30">
      <c r="N107" s="59"/>
      <c r="O107" s="59"/>
      <c r="P107" s="59"/>
      <c r="Q107" s="59"/>
      <c r="R107" s="59"/>
      <c r="S107" s="59"/>
      <c r="T107" s="59"/>
      <c r="U107" s="59"/>
      <c r="V107" s="59"/>
      <c r="W107" s="59"/>
      <c r="X107" s="59"/>
      <c r="Y107" s="59"/>
      <c r="Z107" s="59"/>
      <c r="AA107" s="59"/>
      <c r="AB107" s="59"/>
      <c r="AC107" s="59"/>
      <c r="AD107" s="59"/>
    </row>
    <row r="108" spans="14:30">
      <c r="N108" s="59"/>
      <c r="O108" s="59"/>
      <c r="P108" s="59"/>
      <c r="Q108" s="59"/>
      <c r="R108" s="59"/>
      <c r="S108" s="59"/>
      <c r="T108" s="59"/>
      <c r="U108" s="59"/>
      <c r="V108" s="59"/>
      <c r="W108" s="59"/>
      <c r="X108" s="59"/>
      <c r="Y108" s="59"/>
      <c r="Z108" s="59"/>
      <c r="AA108" s="59"/>
      <c r="AB108" s="59"/>
      <c r="AC108" s="59"/>
      <c r="AD108" s="59"/>
    </row>
    <row r="109" spans="14:30">
      <c r="N109" s="59"/>
      <c r="O109" s="59"/>
      <c r="P109" s="59"/>
      <c r="Q109" s="59"/>
      <c r="R109" s="59"/>
      <c r="S109" s="59"/>
      <c r="T109" s="59"/>
      <c r="U109" s="59"/>
      <c r="V109" s="59"/>
      <c r="W109" s="59"/>
      <c r="X109" s="59"/>
      <c r="Y109" s="59"/>
      <c r="Z109" s="59"/>
      <c r="AA109" s="59"/>
      <c r="AB109" s="59"/>
      <c r="AC109" s="59"/>
      <c r="AD109" s="59"/>
    </row>
    <row r="110" spans="14:30">
      <c r="N110" s="59"/>
      <c r="O110" s="59"/>
      <c r="P110" s="59"/>
      <c r="Q110" s="59"/>
      <c r="R110" s="59"/>
      <c r="S110" s="59"/>
      <c r="T110" s="59"/>
      <c r="U110" s="59"/>
      <c r="V110" s="59"/>
      <c r="W110" s="59"/>
      <c r="X110" s="59"/>
      <c r="Y110" s="59"/>
      <c r="Z110" s="59"/>
      <c r="AA110" s="59"/>
      <c r="AB110" s="59"/>
      <c r="AC110" s="59"/>
      <c r="AD110" s="59"/>
    </row>
    <row r="111" spans="14:30">
      <c r="N111" s="59"/>
      <c r="O111" s="59"/>
      <c r="P111" s="59"/>
      <c r="Q111" s="59"/>
      <c r="R111" s="59"/>
      <c r="S111" s="59"/>
      <c r="T111" s="59"/>
      <c r="U111" s="59"/>
      <c r="V111" s="59"/>
      <c r="W111" s="59"/>
      <c r="X111" s="59"/>
      <c r="Y111" s="59"/>
      <c r="Z111" s="59"/>
      <c r="AA111" s="59"/>
      <c r="AB111" s="59"/>
      <c r="AC111" s="59"/>
      <c r="AD111" s="59"/>
    </row>
    <row r="112" spans="14:30">
      <c r="N112" s="59"/>
      <c r="O112" s="59"/>
      <c r="P112" s="59"/>
      <c r="Q112" s="59"/>
      <c r="R112" s="59"/>
      <c r="S112" s="59"/>
      <c r="T112" s="59"/>
      <c r="U112" s="59"/>
      <c r="V112" s="59"/>
      <c r="W112" s="59"/>
      <c r="X112" s="59"/>
      <c r="Y112" s="59"/>
      <c r="Z112" s="59"/>
      <c r="AA112" s="59"/>
      <c r="AB112" s="59"/>
      <c r="AC112" s="59"/>
      <c r="AD112" s="59"/>
    </row>
    <row r="113" spans="14:30">
      <c r="N113" s="59"/>
      <c r="O113" s="59"/>
      <c r="P113" s="59"/>
      <c r="Q113" s="59"/>
      <c r="R113" s="59"/>
      <c r="S113" s="59"/>
      <c r="T113" s="59"/>
      <c r="U113" s="59"/>
      <c r="V113" s="59"/>
      <c r="W113" s="59"/>
      <c r="X113" s="59"/>
      <c r="Y113" s="59"/>
      <c r="Z113" s="59"/>
      <c r="AA113" s="59"/>
      <c r="AB113" s="59"/>
      <c r="AC113" s="59"/>
      <c r="AD113" s="59"/>
    </row>
    <row r="114" spans="14:30">
      <c r="N114" s="59"/>
      <c r="O114" s="59"/>
      <c r="P114" s="59"/>
      <c r="Q114" s="59"/>
      <c r="R114" s="59"/>
      <c r="S114" s="59"/>
      <c r="T114" s="59"/>
      <c r="U114" s="59"/>
      <c r="V114" s="59"/>
      <c r="W114" s="59"/>
      <c r="X114" s="59"/>
      <c r="Y114" s="59"/>
      <c r="Z114" s="59"/>
      <c r="AA114" s="59"/>
      <c r="AB114" s="59"/>
      <c r="AC114" s="59"/>
      <c r="AD114" s="59"/>
    </row>
    <row r="115" spans="14:30">
      <c r="N115" s="59"/>
      <c r="O115" s="59"/>
      <c r="P115" s="59"/>
      <c r="Q115" s="59"/>
      <c r="R115" s="59"/>
      <c r="S115" s="59"/>
      <c r="T115" s="59"/>
      <c r="U115" s="59"/>
      <c r="V115" s="59"/>
      <c r="W115" s="59"/>
      <c r="X115" s="59"/>
      <c r="Y115" s="59"/>
      <c r="Z115" s="59"/>
      <c r="AA115" s="59"/>
      <c r="AB115" s="59"/>
      <c r="AC115" s="59"/>
      <c r="AD115" s="59"/>
    </row>
    <row r="116" spans="14:30">
      <c r="N116" s="59"/>
      <c r="O116" s="59"/>
      <c r="P116" s="59"/>
      <c r="Q116" s="59"/>
      <c r="R116" s="59"/>
      <c r="S116" s="59"/>
      <c r="T116" s="59"/>
      <c r="U116" s="59"/>
      <c r="V116" s="59"/>
      <c r="W116" s="59"/>
      <c r="X116" s="59"/>
      <c r="Y116" s="59"/>
      <c r="Z116" s="59"/>
      <c r="AA116" s="59"/>
      <c r="AB116" s="59"/>
      <c r="AC116" s="59"/>
      <c r="AD116" s="59"/>
    </row>
    <row r="117" spans="14:30">
      <c r="N117" s="59"/>
      <c r="O117" s="59"/>
      <c r="P117" s="59"/>
      <c r="Q117" s="59"/>
      <c r="R117" s="59"/>
      <c r="S117" s="59"/>
      <c r="T117" s="59"/>
      <c r="U117" s="59"/>
      <c r="V117" s="59"/>
      <c r="W117" s="59"/>
      <c r="X117" s="59"/>
      <c r="Y117" s="59"/>
      <c r="Z117" s="59"/>
      <c r="AA117" s="59"/>
      <c r="AB117" s="59"/>
      <c r="AC117" s="59"/>
      <c r="AD117" s="59"/>
    </row>
    <row r="118" spans="14:30">
      <c r="N118" s="59"/>
      <c r="O118" s="59"/>
      <c r="P118" s="59"/>
      <c r="Q118" s="59"/>
      <c r="R118" s="59"/>
      <c r="S118" s="59"/>
      <c r="T118" s="59"/>
      <c r="U118" s="59"/>
      <c r="V118" s="59"/>
      <c r="W118" s="59"/>
      <c r="X118" s="59"/>
      <c r="Y118" s="59"/>
      <c r="Z118" s="59"/>
      <c r="AA118" s="59"/>
      <c r="AB118" s="59"/>
      <c r="AC118" s="59"/>
      <c r="AD118" s="59"/>
    </row>
    <row r="119" spans="14:30">
      <c r="N119" s="59"/>
      <c r="O119" s="59"/>
      <c r="P119" s="59"/>
      <c r="Q119" s="59"/>
      <c r="R119" s="59"/>
      <c r="S119" s="59"/>
      <c r="T119" s="59"/>
      <c r="U119" s="59"/>
      <c r="V119" s="59"/>
      <c r="W119" s="59"/>
      <c r="X119" s="59"/>
      <c r="Y119" s="59"/>
      <c r="Z119" s="59"/>
      <c r="AA119" s="59"/>
      <c r="AB119" s="59"/>
      <c r="AC119" s="59"/>
      <c r="AD119" s="59"/>
    </row>
    <row r="120" spans="14:30">
      <c r="N120" s="59"/>
      <c r="O120" s="59"/>
      <c r="P120" s="59"/>
      <c r="Q120" s="59"/>
      <c r="R120" s="59"/>
      <c r="S120" s="59"/>
      <c r="T120" s="59"/>
      <c r="U120" s="59"/>
      <c r="V120" s="59"/>
      <c r="W120" s="59"/>
      <c r="X120" s="59"/>
      <c r="Y120" s="59"/>
      <c r="Z120" s="59"/>
      <c r="AA120" s="59"/>
      <c r="AB120" s="59"/>
      <c r="AC120" s="59"/>
      <c r="AD120" s="59"/>
    </row>
    <row r="121" spans="14:30">
      <c r="N121" s="59"/>
      <c r="O121" s="59"/>
      <c r="P121" s="59"/>
      <c r="Q121" s="59"/>
      <c r="R121" s="59"/>
      <c r="S121" s="59"/>
      <c r="T121" s="59"/>
      <c r="U121" s="59"/>
      <c r="V121" s="59"/>
      <c r="W121" s="59"/>
      <c r="X121" s="59"/>
      <c r="Y121" s="59"/>
      <c r="Z121" s="59"/>
      <c r="AA121" s="59"/>
      <c r="AB121" s="59"/>
      <c r="AC121" s="59"/>
      <c r="AD121" s="59"/>
    </row>
    <row r="122" spans="14:30">
      <c r="N122" s="59"/>
      <c r="O122" s="59"/>
      <c r="P122" s="59"/>
      <c r="Q122" s="59"/>
      <c r="R122" s="59"/>
      <c r="S122" s="59"/>
      <c r="T122" s="59"/>
      <c r="U122" s="59"/>
      <c r="V122" s="59"/>
      <c r="W122" s="59"/>
      <c r="X122" s="59"/>
      <c r="Y122" s="59"/>
      <c r="Z122" s="59"/>
      <c r="AA122" s="59"/>
      <c r="AB122" s="59"/>
      <c r="AC122" s="59"/>
      <c r="AD122" s="59"/>
    </row>
    <row r="123" spans="14:30">
      <c r="N123" s="59"/>
      <c r="O123" s="59"/>
      <c r="P123" s="59"/>
      <c r="Q123" s="59"/>
      <c r="R123" s="59"/>
      <c r="S123" s="59"/>
      <c r="T123" s="59"/>
      <c r="U123" s="59"/>
      <c r="V123" s="59"/>
      <c r="W123" s="59"/>
      <c r="X123" s="59"/>
      <c r="Y123" s="59"/>
      <c r="Z123" s="59"/>
      <c r="AA123" s="59"/>
      <c r="AB123" s="59"/>
      <c r="AC123" s="59"/>
      <c r="AD123" s="59"/>
    </row>
    <row r="124" spans="14:30">
      <c r="N124" s="59"/>
      <c r="O124" s="59"/>
      <c r="P124" s="59"/>
      <c r="Q124" s="59"/>
      <c r="R124" s="59"/>
      <c r="S124" s="59"/>
      <c r="T124" s="59"/>
      <c r="U124" s="59"/>
      <c r="V124" s="59"/>
      <c r="W124" s="59"/>
      <c r="X124" s="59"/>
      <c r="Y124" s="59"/>
      <c r="Z124" s="59"/>
      <c r="AA124" s="59"/>
      <c r="AB124" s="59"/>
      <c r="AC124" s="59"/>
      <c r="AD124" s="59"/>
    </row>
    <row r="125" spans="14:30">
      <c r="N125" s="59"/>
      <c r="O125" s="59"/>
      <c r="P125" s="59"/>
      <c r="Q125" s="59"/>
      <c r="R125" s="59"/>
      <c r="S125" s="59"/>
      <c r="T125" s="59"/>
      <c r="U125" s="59"/>
      <c r="V125" s="59"/>
      <c r="W125" s="59"/>
      <c r="X125" s="59"/>
      <c r="Y125" s="59"/>
      <c r="Z125" s="59"/>
      <c r="AA125" s="59"/>
      <c r="AB125" s="59"/>
      <c r="AC125" s="59"/>
      <c r="AD125" s="59"/>
    </row>
    <row r="126" spans="14:30">
      <c r="N126" s="59"/>
      <c r="O126" s="59"/>
      <c r="P126" s="59"/>
      <c r="Q126" s="59"/>
      <c r="R126" s="59"/>
      <c r="S126" s="59"/>
      <c r="T126" s="59"/>
      <c r="U126" s="59"/>
      <c r="V126" s="59"/>
      <c r="W126" s="59"/>
      <c r="X126" s="59"/>
      <c r="Y126" s="59"/>
      <c r="Z126" s="59"/>
      <c r="AA126" s="59"/>
      <c r="AB126" s="59"/>
      <c r="AC126" s="59"/>
      <c r="AD126" s="59"/>
    </row>
    <row r="127" spans="14:30">
      <c r="N127" s="59"/>
      <c r="O127" s="59"/>
      <c r="P127" s="59"/>
      <c r="Q127" s="59"/>
      <c r="R127" s="59"/>
      <c r="S127" s="59"/>
      <c r="T127" s="59"/>
      <c r="U127" s="59"/>
      <c r="V127" s="59"/>
      <c r="W127" s="59"/>
      <c r="X127" s="59"/>
      <c r="Y127" s="59"/>
      <c r="Z127" s="59"/>
      <c r="AA127" s="59"/>
      <c r="AB127" s="59"/>
      <c r="AC127" s="59"/>
      <c r="AD127" s="59"/>
    </row>
    <row r="128" spans="14:30">
      <c r="N128" s="59"/>
      <c r="O128" s="59"/>
      <c r="P128" s="59"/>
      <c r="Q128" s="59"/>
      <c r="R128" s="59"/>
      <c r="S128" s="59"/>
      <c r="T128" s="59"/>
      <c r="U128" s="59"/>
      <c r="V128" s="59"/>
      <c r="W128" s="59"/>
      <c r="X128" s="59"/>
      <c r="Y128" s="59"/>
      <c r="Z128" s="59"/>
      <c r="AA128" s="59"/>
      <c r="AB128" s="59"/>
      <c r="AC128" s="59"/>
      <c r="AD128" s="59"/>
    </row>
    <row r="129" spans="14:30">
      <c r="N129" s="59"/>
      <c r="O129" s="59"/>
      <c r="P129" s="59"/>
      <c r="Q129" s="59"/>
      <c r="R129" s="59"/>
      <c r="S129" s="59"/>
      <c r="T129" s="59"/>
      <c r="U129" s="59"/>
      <c r="V129" s="59"/>
      <c r="W129" s="59"/>
      <c r="X129" s="59"/>
      <c r="Y129" s="59"/>
      <c r="Z129" s="59"/>
      <c r="AA129" s="59"/>
      <c r="AB129" s="59"/>
      <c r="AC129" s="59"/>
      <c r="AD129" s="59"/>
    </row>
    <row r="130" spans="14:30">
      <c r="N130" s="59"/>
      <c r="O130" s="59"/>
      <c r="P130" s="59"/>
      <c r="Q130" s="59"/>
      <c r="R130" s="59"/>
      <c r="S130" s="59"/>
      <c r="T130" s="59"/>
      <c r="U130" s="59"/>
      <c r="V130" s="59"/>
      <c r="W130" s="59"/>
      <c r="X130" s="59"/>
      <c r="Y130" s="59"/>
      <c r="Z130" s="59"/>
      <c r="AA130" s="59"/>
      <c r="AB130" s="59"/>
      <c r="AC130" s="59"/>
      <c r="AD130" s="59"/>
    </row>
    <row r="131" spans="14:30">
      <c r="N131" s="59"/>
      <c r="O131" s="59"/>
      <c r="P131" s="59"/>
      <c r="Q131" s="59"/>
      <c r="R131" s="59"/>
      <c r="S131" s="59"/>
      <c r="T131" s="59"/>
      <c r="U131" s="59"/>
      <c r="V131" s="59"/>
      <c r="W131" s="59"/>
      <c r="X131" s="59"/>
      <c r="Y131" s="59"/>
      <c r="Z131" s="59"/>
      <c r="AA131" s="59"/>
      <c r="AB131" s="59"/>
      <c r="AC131" s="59"/>
      <c r="AD131" s="59"/>
    </row>
    <row r="132" spans="14:30">
      <c r="N132" s="59"/>
      <c r="O132" s="59"/>
      <c r="P132" s="59"/>
      <c r="Q132" s="59"/>
      <c r="R132" s="59"/>
      <c r="S132" s="59"/>
      <c r="T132" s="59"/>
      <c r="U132" s="59"/>
      <c r="V132" s="59"/>
      <c r="W132" s="59"/>
      <c r="X132" s="59"/>
      <c r="Y132" s="59"/>
      <c r="Z132" s="59"/>
      <c r="AA132" s="59"/>
      <c r="AB132" s="59"/>
      <c r="AC132" s="59"/>
      <c r="AD132" s="59"/>
    </row>
    <row r="133" spans="14:30">
      <c r="N133" s="59"/>
      <c r="O133" s="59"/>
      <c r="P133" s="59"/>
      <c r="Q133" s="59"/>
      <c r="R133" s="59"/>
      <c r="S133" s="59"/>
      <c r="T133" s="59"/>
      <c r="U133" s="59"/>
      <c r="V133" s="59"/>
      <c r="W133" s="59"/>
      <c r="X133" s="59"/>
      <c r="Y133" s="59"/>
      <c r="Z133" s="59"/>
      <c r="AA133" s="59"/>
      <c r="AB133" s="59"/>
      <c r="AC133" s="59"/>
      <c r="AD133" s="59"/>
    </row>
    <row r="134" spans="14:30">
      <c r="N134" s="59"/>
      <c r="O134" s="59"/>
      <c r="P134" s="59"/>
      <c r="Q134" s="59"/>
      <c r="R134" s="59"/>
      <c r="S134" s="59"/>
      <c r="T134" s="59"/>
      <c r="U134" s="59"/>
      <c r="V134" s="59"/>
      <c r="W134" s="59"/>
      <c r="X134" s="59"/>
      <c r="Y134" s="59"/>
      <c r="Z134" s="59"/>
      <c r="AA134" s="59"/>
      <c r="AB134" s="59"/>
      <c r="AC134" s="59"/>
      <c r="AD134" s="59"/>
    </row>
    <row r="135" spans="14:30">
      <c r="N135" s="59"/>
      <c r="O135" s="59"/>
      <c r="P135" s="59"/>
      <c r="Q135" s="59"/>
      <c r="R135" s="59"/>
      <c r="S135" s="59"/>
      <c r="T135" s="59"/>
      <c r="U135" s="59"/>
      <c r="V135" s="59"/>
      <c r="W135" s="59"/>
      <c r="X135" s="59"/>
      <c r="Y135" s="59"/>
      <c r="Z135" s="59"/>
      <c r="AA135" s="59"/>
      <c r="AB135" s="59"/>
      <c r="AC135" s="59"/>
      <c r="AD135" s="59"/>
    </row>
    <row r="136" spans="14:30">
      <c r="N136" s="59"/>
      <c r="O136" s="59"/>
      <c r="P136" s="59"/>
      <c r="Q136" s="59"/>
      <c r="R136" s="59"/>
      <c r="S136" s="59"/>
      <c r="T136" s="59"/>
      <c r="U136" s="59"/>
      <c r="V136" s="59"/>
      <c r="W136" s="59"/>
      <c r="X136" s="59"/>
      <c r="Y136" s="59"/>
      <c r="Z136" s="59"/>
      <c r="AA136" s="59"/>
      <c r="AB136" s="59"/>
      <c r="AC136" s="59"/>
      <c r="AD136" s="59"/>
    </row>
    <row r="137" spans="14:30">
      <c r="N137" s="59"/>
      <c r="O137" s="59"/>
      <c r="P137" s="59"/>
      <c r="Q137" s="59"/>
      <c r="R137" s="59"/>
      <c r="S137" s="59"/>
      <c r="T137" s="59"/>
      <c r="U137" s="59"/>
      <c r="V137" s="59"/>
      <c r="W137" s="59"/>
      <c r="X137" s="59"/>
      <c r="Y137" s="59"/>
      <c r="Z137" s="59"/>
      <c r="AA137" s="59"/>
      <c r="AB137" s="59"/>
      <c r="AC137" s="59"/>
      <c r="AD137" s="59"/>
    </row>
    <row r="138" spans="14:30">
      <c r="N138" s="59"/>
      <c r="O138" s="59"/>
      <c r="P138" s="59"/>
      <c r="Q138" s="59"/>
      <c r="R138" s="59"/>
      <c r="S138" s="59"/>
      <c r="T138" s="59"/>
      <c r="U138" s="59"/>
      <c r="V138" s="59"/>
      <c r="W138" s="59"/>
      <c r="X138" s="59"/>
      <c r="Y138" s="59"/>
      <c r="Z138" s="59"/>
      <c r="AA138" s="59"/>
      <c r="AB138" s="59"/>
      <c r="AC138" s="59"/>
      <c r="AD138" s="59"/>
    </row>
    <row r="139" spans="14:30">
      <c r="N139" s="59"/>
      <c r="O139" s="59"/>
      <c r="P139" s="59"/>
      <c r="Q139" s="59"/>
      <c r="R139" s="59"/>
      <c r="S139" s="59"/>
      <c r="T139" s="59"/>
      <c r="U139" s="59"/>
      <c r="V139" s="59"/>
      <c r="W139" s="59"/>
      <c r="X139" s="59"/>
      <c r="Y139" s="59"/>
      <c r="Z139" s="59"/>
      <c r="AA139" s="59"/>
      <c r="AB139" s="59"/>
      <c r="AC139" s="59"/>
      <c r="AD139" s="59"/>
    </row>
    <row r="140" spans="14:30">
      <c r="N140" s="59"/>
      <c r="O140" s="59"/>
      <c r="P140" s="59"/>
      <c r="Q140" s="59"/>
      <c r="R140" s="59"/>
      <c r="S140" s="59"/>
      <c r="T140" s="59"/>
      <c r="U140" s="59"/>
      <c r="V140" s="59"/>
      <c r="W140" s="59"/>
      <c r="X140" s="59"/>
      <c r="Y140" s="59"/>
      <c r="Z140" s="59"/>
      <c r="AA140" s="59"/>
      <c r="AB140" s="59"/>
      <c r="AC140" s="59"/>
      <c r="AD140" s="59"/>
    </row>
    <row r="141" spans="14:30">
      <c r="N141" s="59"/>
      <c r="O141" s="59"/>
      <c r="P141" s="59"/>
      <c r="Q141" s="59"/>
      <c r="R141" s="59"/>
      <c r="S141" s="59"/>
      <c r="T141" s="59"/>
      <c r="U141" s="59"/>
      <c r="V141" s="59"/>
      <c r="W141" s="59"/>
      <c r="X141" s="59"/>
      <c r="Y141" s="59"/>
      <c r="Z141" s="59"/>
      <c r="AA141" s="59"/>
      <c r="AB141" s="59"/>
      <c r="AC141" s="59"/>
      <c r="AD141" s="59"/>
    </row>
    <row r="142" spans="14:30">
      <c r="N142" s="59"/>
      <c r="O142" s="59"/>
      <c r="P142" s="59"/>
      <c r="Q142" s="59"/>
      <c r="R142" s="59"/>
      <c r="S142" s="59"/>
      <c r="T142" s="59"/>
      <c r="U142" s="59"/>
      <c r="V142" s="59"/>
      <c r="W142" s="59"/>
      <c r="X142" s="59"/>
      <c r="Y142" s="59"/>
      <c r="Z142" s="59"/>
      <c r="AA142" s="59"/>
      <c r="AB142" s="59"/>
      <c r="AC142" s="59"/>
      <c r="AD142" s="59"/>
    </row>
    <row r="143" spans="14:30">
      <c r="N143" s="59"/>
      <c r="O143" s="59"/>
      <c r="P143" s="59"/>
      <c r="Q143" s="59"/>
      <c r="R143" s="59"/>
      <c r="S143" s="59"/>
      <c r="T143" s="59"/>
      <c r="U143" s="59"/>
      <c r="V143" s="59"/>
      <c r="W143" s="59"/>
      <c r="X143" s="59"/>
      <c r="Y143" s="59"/>
      <c r="Z143" s="59"/>
      <c r="AA143" s="59"/>
      <c r="AB143" s="59"/>
      <c r="AC143" s="59"/>
      <c r="AD143" s="59"/>
    </row>
    <row r="144" spans="14:30">
      <c r="N144" s="59"/>
      <c r="O144" s="59"/>
      <c r="P144" s="59"/>
      <c r="Q144" s="59"/>
      <c r="R144" s="59"/>
      <c r="S144" s="59"/>
      <c r="T144" s="59"/>
      <c r="U144" s="59"/>
      <c r="V144" s="59"/>
      <c r="W144" s="59"/>
      <c r="X144" s="59"/>
      <c r="Y144" s="59"/>
      <c r="Z144" s="59"/>
      <c r="AA144" s="59"/>
      <c r="AB144" s="59"/>
      <c r="AC144" s="59"/>
      <c r="AD144" s="59"/>
    </row>
    <row r="145" spans="14:30">
      <c r="N145" s="59"/>
      <c r="O145" s="59"/>
      <c r="P145" s="59"/>
      <c r="Q145" s="59"/>
      <c r="R145" s="59"/>
      <c r="S145" s="59"/>
      <c r="T145" s="59"/>
      <c r="U145" s="59"/>
      <c r="V145" s="59"/>
      <c r="W145" s="59"/>
      <c r="X145" s="59"/>
      <c r="Y145" s="59"/>
      <c r="Z145" s="59"/>
      <c r="AA145" s="59"/>
      <c r="AB145" s="59"/>
      <c r="AC145" s="59"/>
      <c r="AD145" s="59"/>
    </row>
    <row r="146" spans="14:30">
      <c r="N146" s="59"/>
      <c r="O146" s="59"/>
      <c r="P146" s="59"/>
      <c r="Q146" s="59"/>
      <c r="R146" s="59"/>
      <c r="S146" s="59"/>
      <c r="T146" s="59"/>
      <c r="U146" s="59"/>
      <c r="V146" s="59"/>
      <c r="W146" s="59"/>
      <c r="X146" s="59"/>
      <c r="Y146" s="59"/>
      <c r="Z146" s="59"/>
      <c r="AA146" s="59"/>
      <c r="AB146" s="59"/>
      <c r="AC146" s="59"/>
      <c r="AD146" s="59"/>
    </row>
    <row r="147" spans="14:30">
      <c r="N147" s="59"/>
      <c r="O147" s="59"/>
      <c r="P147" s="59"/>
      <c r="Q147" s="59"/>
      <c r="R147" s="59"/>
      <c r="S147" s="59"/>
      <c r="T147" s="59"/>
      <c r="U147" s="59"/>
      <c r="V147" s="59"/>
      <c r="W147" s="59"/>
      <c r="X147" s="59"/>
      <c r="Y147" s="59"/>
      <c r="Z147" s="59"/>
      <c r="AA147" s="59"/>
      <c r="AB147" s="59"/>
      <c r="AC147" s="59"/>
      <c r="AD147" s="59"/>
    </row>
    <row r="148" spans="14:30">
      <c r="N148" s="59"/>
      <c r="O148" s="59"/>
      <c r="P148" s="59"/>
      <c r="Q148" s="59"/>
      <c r="R148" s="59"/>
      <c r="S148" s="59"/>
      <c r="T148" s="59"/>
      <c r="U148" s="59"/>
      <c r="V148" s="59"/>
      <c r="W148" s="59"/>
      <c r="X148" s="59"/>
      <c r="Y148" s="59"/>
      <c r="Z148" s="59"/>
      <c r="AA148" s="59"/>
      <c r="AB148" s="59"/>
      <c r="AC148" s="59"/>
      <c r="AD148" s="59"/>
    </row>
    <row r="149" spans="14:30">
      <c r="N149" s="59"/>
      <c r="O149" s="59"/>
      <c r="P149" s="59"/>
      <c r="Q149" s="59"/>
      <c r="R149" s="59"/>
      <c r="S149" s="59"/>
      <c r="T149" s="59"/>
      <c r="U149" s="59"/>
      <c r="V149" s="59"/>
      <c r="W149" s="59"/>
      <c r="X149" s="59"/>
      <c r="Y149" s="59"/>
      <c r="Z149" s="59"/>
      <c r="AA149" s="59"/>
      <c r="AB149" s="59"/>
      <c r="AC149" s="59"/>
      <c r="AD149" s="59"/>
    </row>
    <row r="150" spans="14:30">
      <c r="N150" s="59"/>
      <c r="O150" s="59"/>
      <c r="P150" s="59"/>
      <c r="Q150" s="59"/>
      <c r="R150" s="59"/>
      <c r="S150" s="59"/>
      <c r="T150" s="59"/>
      <c r="U150" s="59"/>
      <c r="V150" s="59"/>
      <c r="W150" s="59"/>
      <c r="X150" s="59"/>
      <c r="Y150" s="59"/>
      <c r="Z150" s="59"/>
      <c r="AA150" s="59"/>
      <c r="AB150" s="59"/>
      <c r="AC150" s="59"/>
      <c r="AD150" s="59"/>
    </row>
    <row r="151" spans="14:30">
      <c r="N151" s="59"/>
      <c r="O151" s="59"/>
      <c r="P151" s="59"/>
      <c r="Q151" s="59"/>
      <c r="R151" s="59"/>
      <c r="S151" s="59"/>
      <c r="T151" s="59"/>
      <c r="U151" s="59"/>
      <c r="V151" s="59"/>
      <c r="W151" s="59"/>
      <c r="X151" s="59"/>
      <c r="Y151" s="59"/>
      <c r="Z151" s="59"/>
      <c r="AA151" s="59"/>
      <c r="AB151" s="59"/>
      <c r="AC151" s="59"/>
      <c r="AD151" s="59"/>
    </row>
    <row r="152" spans="14:30">
      <c r="N152" s="59"/>
      <c r="O152" s="59"/>
      <c r="P152" s="59"/>
      <c r="Q152" s="59"/>
      <c r="R152" s="59"/>
      <c r="S152" s="59"/>
      <c r="T152" s="59"/>
      <c r="U152" s="59"/>
      <c r="V152" s="59"/>
      <c r="W152" s="59"/>
      <c r="X152" s="59"/>
      <c r="Y152" s="59"/>
      <c r="Z152" s="59"/>
      <c r="AA152" s="59"/>
      <c r="AB152" s="59"/>
      <c r="AC152" s="59"/>
      <c r="AD152" s="59"/>
    </row>
    <row r="153" spans="14:30">
      <c r="N153" s="59"/>
      <c r="O153" s="59"/>
      <c r="P153" s="59"/>
      <c r="Q153" s="59"/>
      <c r="R153" s="59"/>
      <c r="S153" s="59"/>
      <c r="T153" s="59"/>
      <c r="U153" s="59"/>
      <c r="V153" s="59"/>
      <c r="W153" s="59"/>
      <c r="X153" s="59"/>
      <c r="Y153" s="59"/>
      <c r="Z153" s="59"/>
      <c r="AA153" s="59"/>
      <c r="AB153" s="59"/>
      <c r="AC153" s="59"/>
      <c r="AD153" s="59"/>
    </row>
    <row r="154" spans="14:30">
      <c r="N154" s="59"/>
      <c r="O154" s="59"/>
      <c r="P154" s="59"/>
      <c r="Q154" s="59"/>
      <c r="R154" s="59"/>
      <c r="S154" s="59"/>
      <c r="T154" s="59"/>
      <c r="U154" s="59"/>
      <c r="V154" s="59"/>
      <c r="W154" s="59"/>
      <c r="X154" s="59"/>
      <c r="Y154" s="59"/>
      <c r="Z154" s="59"/>
      <c r="AA154" s="59"/>
      <c r="AB154" s="59"/>
      <c r="AC154" s="59"/>
      <c r="AD154" s="59"/>
    </row>
    <row r="155" spans="14:30">
      <c r="N155" s="59"/>
      <c r="O155" s="59"/>
      <c r="P155" s="59"/>
      <c r="Q155" s="59"/>
      <c r="R155" s="59"/>
      <c r="S155" s="59"/>
      <c r="T155" s="59"/>
      <c r="U155" s="59"/>
      <c r="V155" s="59"/>
      <c r="W155" s="59"/>
      <c r="X155" s="59"/>
      <c r="Y155" s="59"/>
      <c r="Z155" s="59"/>
      <c r="AA155" s="59"/>
      <c r="AB155" s="59"/>
      <c r="AC155" s="59"/>
      <c r="AD155" s="59"/>
    </row>
    <row r="156" spans="14:30">
      <c r="N156" s="59"/>
      <c r="O156" s="59"/>
      <c r="P156" s="59"/>
      <c r="Q156" s="59"/>
      <c r="R156" s="59"/>
      <c r="S156" s="59"/>
      <c r="T156" s="59"/>
      <c r="U156" s="59"/>
      <c r="V156" s="59"/>
      <c r="W156" s="59"/>
      <c r="X156" s="59"/>
      <c r="Y156" s="59"/>
      <c r="Z156" s="59"/>
      <c r="AA156" s="59"/>
      <c r="AB156" s="59"/>
      <c r="AC156" s="59"/>
      <c r="AD156" s="59"/>
    </row>
    <row r="157" spans="14:30">
      <c r="N157" s="59"/>
      <c r="O157" s="59"/>
      <c r="P157" s="59"/>
      <c r="Q157" s="59"/>
      <c r="R157" s="59"/>
      <c r="S157" s="59"/>
      <c r="T157" s="59"/>
      <c r="U157" s="59"/>
      <c r="V157" s="59"/>
      <c r="W157" s="59"/>
      <c r="X157" s="59"/>
      <c r="Y157" s="59"/>
      <c r="Z157" s="59"/>
      <c r="AA157" s="59"/>
      <c r="AB157" s="59"/>
      <c r="AC157" s="59"/>
      <c r="AD157" s="59"/>
    </row>
    <row r="158" spans="14:30">
      <c r="N158" s="59"/>
      <c r="O158" s="59"/>
      <c r="P158" s="59"/>
      <c r="Q158" s="59"/>
      <c r="R158" s="59"/>
      <c r="S158" s="59"/>
      <c r="T158" s="59"/>
      <c r="U158" s="59"/>
      <c r="V158" s="59"/>
      <c r="W158" s="59"/>
      <c r="X158" s="59"/>
      <c r="Y158" s="59"/>
      <c r="Z158" s="59"/>
      <c r="AA158" s="59"/>
      <c r="AB158" s="59"/>
      <c r="AC158" s="59"/>
      <c r="AD158" s="59"/>
    </row>
    <row r="159" spans="14:30">
      <c r="N159" s="59"/>
      <c r="O159" s="59"/>
      <c r="P159" s="59"/>
      <c r="Q159" s="59"/>
      <c r="R159" s="59"/>
      <c r="S159" s="59"/>
      <c r="T159" s="59"/>
      <c r="U159" s="59"/>
      <c r="V159" s="59"/>
      <c r="W159" s="59"/>
      <c r="X159" s="59"/>
      <c r="Y159" s="59"/>
      <c r="Z159" s="59"/>
      <c r="AA159" s="59"/>
      <c r="AB159" s="59"/>
      <c r="AC159" s="59"/>
      <c r="AD159" s="59"/>
    </row>
    <row r="160" spans="14:30">
      <c r="N160" s="59"/>
      <c r="O160" s="59"/>
      <c r="P160" s="59"/>
      <c r="Q160" s="59"/>
      <c r="R160" s="59"/>
      <c r="S160" s="59"/>
      <c r="T160" s="59"/>
      <c r="U160" s="59"/>
      <c r="V160" s="59"/>
      <c r="W160" s="59"/>
      <c r="X160" s="59"/>
      <c r="Y160" s="59"/>
      <c r="Z160" s="59"/>
      <c r="AA160" s="59"/>
      <c r="AB160" s="59"/>
      <c r="AC160" s="59"/>
      <c r="AD160" s="59"/>
    </row>
    <row r="161" spans="14:30">
      <c r="N161" s="59"/>
      <c r="O161" s="59"/>
      <c r="P161" s="59"/>
      <c r="Q161" s="59"/>
      <c r="R161" s="59"/>
      <c r="S161" s="59"/>
      <c r="T161" s="59"/>
      <c r="U161" s="59"/>
      <c r="V161" s="59"/>
      <c r="W161" s="59"/>
      <c r="X161" s="59"/>
      <c r="Y161" s="59"/>
      <c r="Z161" s="59"/>
      <c r="AA161" s="59"/>
      <c r="AB161" s="59"/>
      <c r="AC161" s="59"/>
      <c r="AD161" s="59"/>
    </row>
    <row r="162" spans="14:30">
      <c r="N162" s="59"/>
      <c r="O162" s="59"/>
      <c r="P162" s="59"/>
      <c r="Q162" s="59"/>
      <c r="R162" s="59"/>
      <c r="S162" s="59"/>
      <c r="T162" s="59"/>
      <c r="U162" s="59"/>
      <c r="V162" s="59"/>
      <c r="W162" s="59"/>
      <c r="X162" s="59"/>
      <c r="Y162" s="59"/>
      <c r="Z162" s="59"/>
      <c r="AA162" s="59"/>
      <c r="AB162" s="59"/>
      <c r="AC162" s="59"/>
      <c r="AD162" s="59"/>
    </row>
    <row r="163" spans="14:30">
      <c r="N163" s="59"/>
      <c r="O163" s="59"/>
      <c r="P163" s="59"/>
      <c r="Q163" s="59"/>
      <c r="R163" s="59"/>
      <c r="S163" s="59"/>
      <c r="T163" s="59"/>
      <c r="U163" s="59"/>
      <c r="V163" s="59"/>
      <c r="W163" s="59"/>
      <c r="X163" s="59"/>
      <c r="Y163" s="59"/>
      <c r="Z163" s="59"/>
      <c r="AA163" s="59"/>
      <c r="AB163" s="59"/>
      <c r="AC163" s="59"/>
      <c r="AD163" s="59"/>
    </row>
    <row r="164" spans="14:30">
      <c r="N164" s="59"/>
      <c r="O164" s="59"/>
      <c r="P164" s="59"/>
      <c r="Q164" s="59"/>
      <c r="R164" s="59"/>
      <c r="S164" s="59"/>
      <c r="T164" s="59"/>
      <c r="U164" s="59"/>
      <c r="V164" s="59"/>
      <c r="W164" s="59"/>
      <c r="X164" s="59"/>
      <c r="Y164" s="59"/>
      <c r="Z164" s="59"/>
      <c r="AA164" s="59"/>
      <c r="AB164" s="59"/>
      <c r="AC164" s="59"/>
      <c r="AD164" s="59"/>
    </row>
    <row r="165" spans="14:30">
      <c r="N165" s="59"/>
      <c r="O165" s="59"/>
      <c r="P165" s="59"/>
      <c r="Q165" s="59"/>
      <c r="R165" s="59"/>
      <c r="S165" s="59"/>
      <c r="T165" s="59"/>
      <c r="U165" s="59"/>
      <c r="V165" s="59"/>
      <c r="W165" s="59"/>
      <c r="X165" s="59"/>
      <c r="Y165" s="59"/>
      <c r="Z165" s="59"/>
      <c r="AA165" s="59"/>
      <c r="AB165" s="59"/>
      <c r="AC165" s="59"/>
      <c r="AD165" s="59"/>
    </row>
    <row r="166" spans="14:30">
      <c r="N166" s="59"/>
      <c r="O166" s="59"/>
      <c r="P166" s="59"/>
      <c r="Q166" s="59"/>
      <c r="R166" s="59"/>
      <c r="S166" s="59"/>
      <c r="T166" s="59"/>
      <c r="U166" s="59"/>
      <c r="V166" s="59"/>
      <c r="W166" s="59"/>
      <c r="X166" s="59"/>
      <c r="Y166" s="59"/>
      <c r="Z166" s="59"/>
      <c r="AA166" s="59"/>
      <c r="AB166" s="59"/>
      <c r="AC166" s="59"/>
      <c r="AD166" s="59"/>
    </row>
    <row r="167" spans="14:30">
      <c r="N167" s="59"/>
      <c r="O167" s="59"/>
      <c r="P167" s="59"/>
      <c r="Q167" s="59"/>
      <c r="R167" s="59"/>
      <c r="S167" s="59"/>
      <c r="T167" s="59"/>
      <c r="U167" s="59"/>
      <c r="V167" s="59"/>
      <c r="W167" s="59"/>
      <c r="X167" s="59"/>
      <c r="Y167" s="59"/>
      <c r="Z167" s="59"/>
      <c r="AA167" s="59"/>
      <c r="AB167" s="59"/>
      <c r="AC167" s="59"/>
      <c r="AD167" s="59"/>
    </row>
    <row r="168" spans="14:30">
      <c r="N168" s="59"/>
      <c r="O168" s="59"/>
      <c r="P168" s="59"/>
      <c r="Q168" s="59"/>
      <c r="R168" s="59"/>
      <c r="S168" s="59"/>
      <c r="T168" s="59"/>
      <c r="U168" s="59"/>
      <c r="V168" s="59"/>
      <c r="W168" s="59"/>
      <c r="X168" s="59"/>
      <c r="Y168" s="59"/>
      <c r="Z168" s="59"/>
      <c r="AA168" s="59"/>
      <c r="AB168" s="59"/>
      <c r="AC168" s="59"/>
      <c r="AD168" s="59"/>
    </row>
    <row r="169" spans="14:30">
      <c r="N169" s="59"/>
      <c r="O169" s="59"/>
      <c r="P169" s="59"/>
      <c r="Q169" s="59"/>
      <c r="R169" s="59"/>
      <c r="S169" s="59"/>
      <c r="T169" s="59"/>
      <c r="U169" s="59"/>
      <c r="V169" s="59"/>
      <c r="W169" s="59"/>
      <c r="X169" s="59"/>
      <c r="Y169" s="59"/>
      <c r="Z169" s="59"/>
      <c r="AA169" s="59"/>
      <c r="AB169" s="59"/>
      <c r="AC169" s="59"/>
      <c r="AD169" s="59"/>
    </row>
    <row r="170" spans="14:30">
      <c r="N170" s="59"/>
      <c r="O170" s="59"/>
      <c r="P170" s="59"/>
      <c r="Q170" s="59"/>
      <c r="R170" s="59"/>
      <c r="S170" s="59"/>
      <c r="T170" s="59"/>
      <c r="U170" s="59"/>
      <c r="V170" s="59"/>
      <c r="W170" s="59"/>
      <c r="X170" s="59"/>
      <c r="Y170" s="59"/>
      <c r="Z170" s="59"/>
      <c r="AA170" s="59"/>
      <c r="AB170" s="59"/>
      <c r="AC170" s="59"/>
      <c r="AD170" s="59"/>
    </row>
    <row r="171" spans="14:30">
      <c r="N171" s="59"/>
      <c r="O171" s="59"/>
      <c r="P171" s="59"/>
      <c r="Q171" s="59"/>
      <c r="R171" s="59"/>
      <c r="S171" s="59"/>
      <c r="T171" s="59"/>
      <c r="U171" s="59"/>
      <c r="V171" s="59"/>
      <c r="W171" s="59"/>
      <c r="X171" s="59"/>
      <c r="Y171" s="59"/>
      <c r="Z171" s="59"/>
      <c r="AA171" s="59"/>
      <c r="AB171" s="59"/>
      <c r="AC171" s="59"/>
      <c r="AD171" s="59"/>
    </row>
    <row r="172" spans="14:30">
      <c r="N172" s="59"/>
      <c r="O172" s="59"/>
      <c r="P172" s="59"/>
      <c r="Q172" s="59"/>
      <c r="R172" s="59"/>
      <c r="S172" s="59"/>
      <c r="T172" s="59"/>
      <c r="U172" s="59"/>
      <c r="V172" s="59"/>
      <c r="W172" s="59"/>
      <c r="X172" s="59"/>
      <c r="Y172" s="59"/>
      <c r="Z172" s="59"/>
      <c r="AA172" s="59"/>
      <c r="AB172" s="59"/>
      <c r="AC172" s="59"/>
      <c r="AD172" s="59"/>
    </row>
    <row r="173" spans="14:30">
      <c r="N173" s="59"/>
      <c r="O173" s="59"/>
      <c r="P173" s="59"/>
      <c r="Q173" s="59"/>
      <c r="R173" s="59"/>
      <c r="S173" s="59"/>
      <c r="T173" s="59"/>
      <c r="U173" s="59"/>
      <c r="V173" s="59"/>
      <c r="W173" s="59"/>
      <c r="X173" s="59"/>
      <c r="Y173" s="59"/>
      <c r="Z173" s="59"/>
      <c r="AA173" s="59"/>
      <c r="AB173" s="59"/>
      <c r="AC173" s="59"/>
      <c r="AD173" s="59"/>
    </row>
    <row r="174" spans="14:30">
      <c r="N174" s="59"/>
      <c r="O174" s="59"/>
      <c r="P174" s="59"/>
      <c r="Q174" s="59"/>
      <c r="R174" s="59"/>
      <c r="S174" s="59"/>
      <c r="T174" s="59"/>
      <c r="U174" s="59"/>
      <c r="V174" s="59"/>
      <c r="W174" s="59"/>
      <c r="X174" s="59"/>
      <c r="Y174" s="59"/>
      <c r="Z174" s="59"/>
      <c r="AA174" s="59"/>
      <c r="AB174" s="59"/>
      <c r="AC174" s="59"/>
      <c r="AD174" s="59"/>
    </row>
    <row r="175" spans="14:30">
      <c r="N175" s="59"/>
      <c r="O175" s="59"/>
      <c r="P175" s="59"/>
      <c r="Q175" s="59"/>
      <c r="R175" s="59"/>
      <c r="S175" s="59"/>
      <c r="T175" s="59"/>
      <c r="U175" s="59"/>
      <c r="V175" s="59"/>
      <c r="W175" s="59"/>
      <c r="X175" s="59"/>
      <c r="Y175" s="59"/>
      <c r="Z175" s="59"/>
      <c r="AA175" s="59"/>
      <c r="AB175" s="59"/>
      <c r="AC175" s="59"/>
      <c r="AD175" s="59"/>
    </row>
    <row r="176" spans="14:30">
      <c r="N176" s="59"/>
      <c r="O176" s="59"/>
      <c r="P176" s="59"/>
      <c r="Q176" s="59"/>
      <c r="R176" s="59"/>
      <c r="S176" s="59"/>
      <c r="T176" s="59"/>
      <c r="U176" s="59"/>
      <c r="V176" s="59"/>
      <c r="W176" s="59"/>
      <c r="X176" s="59"/>
      <c r="Y176" s="59"/>
      <c r="Z176" s="59"/>
      <c r="AA176" s="59"/>
      <c r="AB176" s="59"/>
      <c r="AC176" s="59"/>
      <c r="AD176" s="59"/>
    </row>
    <row r="177" spans="14:30">
      <c r="N177" s="59"/>
      <c r="O177" s="59"/>
      <c r="P177" s="59"/>
      <c r="Q177" s="59"/>
      <c r="R177" s="59"/>
      <c r="S177" s="59"/>
      <c r="T177" s="59"/>
      <c r="U177" s="59"/>
      <c r="V177" s="59"/>
      <c r="W177" s="59"/>
      <c r="X177" s="59"/>
      <c r="Y177" s="59"/>
      <c r="Z177" s="59"/>
      <c r="AA177" s="59"/>
      <c r="AB177" s="59"/>
      <c r="AC177" s="59"/>
      <c r="AD177" s="59"/>
    </row>
    <row r="178" spans="14:30">
      <c r="N178" s="59"/>
      <c r="O178" s="59"/>
      <c r="P178" s="59"/>
      <c r="Q178" s="59"/>
      <c r="R178" s="59"/>
      <c r="S178" s="59"/>
      <c r="T178" s="59"/>
      <c r="U178" s="59"/>
      <c r="V178" s="59"/>
      <c r="W178" s="59"/>
      <c r="X178" s="59"/>
      <c r="Y178" s="59"/>
      <c r="Z178" s="59"/>
      <c r="AA178" s="59"/>
      <c r="AB178" s="59"/>
      <c r="AC178" s="59"/>
      <c r="AD178" s="59"/>
    </row>
    <row r="179" spans="14:30">
      <c r="N179" s="59"/>
      <c r="O179" s="59"/>
      <c r="P179" s="59"/>
      <c r="Q179" s="59"/>
      <c r="R179" s="59"/>
      <c r="S179" s="59"/>
      <c r="T179" s="59"/>
      <c r="U179" s="59"/>
      <c r="V179" s="59"/>
      <c r="W179" s="59"/>
      <c r="X179" s="59"/>
      <c r="Y179" s="59"/>
      <c r="Z179" s="59"/>
      <c r="AA179" s="59"/>
      <c r="AB179" s="59"/>
      <c r="AC179" s="59"/>
      <c r="AD179" s="59"/>
    </row>
    <row r="180" spans="14:30">
      <c r="N180" s="59"/>
      <c r="O180" s="59"/>
      <c r="P180" s="59"/>
      <c r="Q180" s="59"/>
      <c r="R180" s="59"/>
      <c r="S180" s="59"/>
      <c r="T180" s="59"/>
      <c r="U180" s="59"/>
      <c r="V180" s="59"/>
      <c r="W180" s="59"/>
      <c r="X180" s="59"/>
      <c r="Y180" s="59"/>
      <c r="Z180" s="59"/>
      <c r="AA180" s="59"/>
      <c r="AB180" s="59"/>
      <c r="AC180" s="59"/>
      <c r="AD180" s="59"/>
    </row>
    <row r="181" spans="14:30">
      <c r="N181" s="59"/>
      <c r="O181" s="59"/>
      <c r="P181" s="59"/>
      <c r="Q181" s="59"/>
      <c r="R181" s="59"/>
      <c r="S181" s="59"/>
      <c r="T181" s="59"/>
      <c r="U181" s="59"/>
      <c r="V181" s="59"/>
      <c r="W181" s="59"/>
      <c r="X181" s="59"/>
      <c r="Y181" s="59"/>
      <c r="Z181" s="59"/>
      <c r="AA181" s="59"/>
      <c r="AB181" s="59"/>
      <c r="AC181" s="59"/>
      <c r="AD181" s="59"/>
    </row>
    <row r="182" spans="14:30">
      <c r="N182" s="59"/>
      <c r="O182" s="59"/>
      <c r="P182" s="59"/>
      <c r="Q182" s="59"/>
      <c r="R182" s="59"/>
      <c r="S182" s="59"/>
      <c r="T182" s="59"/>
      <c r="U182" s="59"/>
      <c r="V182" s="59"/>
      <c r="W182" s="59"/>
      <c r="X182" s="59"/>
      <c r="Y182" s="59"/>
      <c r="Z182" s="59"/>
      <c r="AA182" s="59"/>
      <c r="AB182" s="59"/>
      <c r="AC182" s="59"/>
      <c r="AD182" s="59"/>
    </row>
    <row r="183" spans="14:30">
      <c r="N183" s="59"/>
      <c r="O183" s="59"/>
      <c r="P183" s="59"/>
      <c r="Q183" s="59"/>
      <c r="R183" s="59"/>
      <c r="S183" s="59"/>
      <c r="T183" s="59"/>
      <c r="U183" s="59"/>
      <c r="V183" s="59"/>
      <c r="W183" s="59"/>
      <c r="X183" s="59"/>
      <c r="Y183" s="59"/>
      <c r="Z183" s="59"/>
      <c r="AA183" s="59"/>
      <c r="AB183" s="59"/>
      <c r="AC183" s="59"/>
      <c r="AD183" s="59"/>
    </row>
    <row r="184" spans="14:30">
      <c r="N184" s="59"/>
      <c r="O184" s="59"/>
      <c r="P184" s="59"/>
      <c r="Q184" s="59"/>
      <c r="R184" s="59"/>
      <c r="S184" s="59"/>
      <c r="T184" s="59"/>
      <c r="U184" s="59"/>
      <c r="V184" s="59"/>
      <c r="W184" s="59"/>
      <c r="X184" s="59"/>
      <c r="Y184" s="59"/>
      <c r="Z184" s="59"/>
      <c r="AA184" s="59"/>
      <c r="AB184" s="59"/>
      <c r="AC184" s="59"/>
      <c r="AD184" s="59"/>
    </row>
    <row r="185" spans="14:30">
      <c r="N185" s="59"/>
      <c r="O185" s="59"/>
      <c r="P185" s="59"/>
      <c r="Q185" s="59"/>
      <c r="R185" s="59"/>
      <c r="S185" s="59"/>
      <c r="T185" s="59"/>
      <c r="U185" s="59"/>
      <c r="V185" s="59"/>
      <c r="W185" s="59"/>
      <c r="X185" s="59"/>
      <c r="Y185" s="59"/>
      <c r="Z185" s="59"/>
      <c r="AA185" s="59"/>
      <c r="AB185" s="59"/>
      <c r="AC185" s="59"/>
      <c r="AD185" s="59"/>
    </row>
    <row r="186" spans="14:30">
      <c r="N186" s="59"/>
      <c r="O186" s="59"/>
      <c r="P186" s="59"/>
      <c r="Q186" s="59"/>
      <c r="R186" s="59"/>
      <c r="S186" s="59"/>
      <c r="T186" s="59"/>
      <c r="U186" s="59"/>
      <c r="V186" s="59"/>
      <c r="W186" s="59"/>
      <c r="X186" s="59"/>
      <c r="Y186" s="59"/>
      <c r="Z186" s="59"/>
      <c r="AA186" s="59"/>
      <c r="AB186" s="59"/>
      <c r="AC186" s="59"/>
      <c r="AD186" s="59"/>
    </row>
    <row r="187" spans="14:30">
      <c r="N187" s="59"/>
      <c r="O187" s="59"/>
      <c r="P187" s="59"/>
      <c r="Q187" s="59"/>
      <c r="R187" s="59"/>
      <c r="S187" s="59"/>
      <c r="T187" s="59"/>
      <c r="U187" s="59"/>
      <c r="V187" s="59"/>
      <c r="W187" s="59"/>
      <c r="X187" s="59"/>
      <c r="Y187" s="59"/>
      <c r="Z187" s="59"/>
      <c r="AA187" s="59"/>
      <c r="AB187" s="59"/>
      <c r="AC187" s="59"/>
      <c r="AD187" s="59"/>
    </row>
    <row r="188" spans="14:30">
      <c r="N188" s="59"/>
      <c r="O188" s="59"/>
      <c r="P188" s="59"/>
      <c r="Q188" s="59"/>
      <c r="R188" s="59"/>
      <c r="S188" s="59"/>
      <c r="T188" s="59"/>
      <c r="U188" s="59"/>
      <c r="V188" s="59"/>
      <c r="W188" s="59"/>
      <c r="X188" s="59"/>
      <c r="Y188" s="59"/>
      <c r="Z188" s="59"/>
      <c r="AA188" s="59"/>
      <c r="AB188" s="59"/>
      <c r="AC188" s="59"/>
      <c r="AD188" s="59"/>
    </row>
    <row r="189" spans="14:30">
      <c r="N189" s="59"/>
      <c r="O189" s="59"/>
      <c r="P189" s="59"/>
      <c r="Q189" s="59"/>
      <c r="R189" s="59"/>
      <c r="S189" s="59"/>
      <c r="T189" s="59"/>
      <c r="U189" s="59"/>
      <c r="V189" s="59"/>
      <c r="W189" s="59"/>
      <c r="X189" s="59"/>
      <c r="Y189" s="59"/>
      <c r="Z189" s="59"/>
      <c r="AA189" s="59"/>
      <c r="AB189" s="59"/>
      <c r="AC189" s="59"/>
      <c r="AD189" s="59"/>
    </row>
    <row r="190" spans="14:30">
      <c r="N190" s="59"/>
      <c r="O190" s="59"/>
      <c r="P190" s="59"/>
      <c r="Q190" s="59"/>
      <c r="R190" s="59"/>
      <c r="S190" s="59"/>
      <c r="T190" s="59"/>
      <c r="U190" s="59"/>
      <c r="V190" s="59"/>
      <c r="W190" s="59"/>
      <c r="X190" s="59"/>
      <c r="Y190" s="59"/>
      <c r="Z190" s="59"/>
      <c r="AA190" s="59"/>
      <c r="AB190" s="59"/>
      <c r="AC190" s="59"/>
      <c r="AD190" s="59"/>
    </row>
    <row r="191" spans="14:30">
      <c r="N191" s="59"/>
      <c r="O191" s="59"/>
      <c r="P191" s="59"/>
      <c r="Q191" s="59"/>
      <c r="R191" s="59"/>
      <c r="S191" s="59"/>
      <c r="T191" s="59"/>
      <c r="U191" s="59"/>
      <c r="V191" s="59"/>
      <c r="W191" s="59"/>
      <c r="X191" s="59"/>
      <c r="Y191" s="59"/>
      <c r="Z191" s="59"/>
      <c r="AA191" s="59"/>
      <c r="AB191" s="59"/>
      <c r="AC191" s="59"/>
      <c r="AD191" s="59"/>
    </row>
    <row r="192" spans="14:30">
      <c r="N192" s="59"/>
      <c r="O192" s="59"/>
      <c r="P192" s="59"/>
      <c r="Q192" s="59"/>
      <c r="R192" s="59"/>
      <c r="S192" s="59"/>
      <c r="T192" s="59"/>
      <c r="U192" s="59"/>
      <c r="V192" s="59"/>
      <c r="W192" s="59"/>
      <c r="X192" s="59"/>
      <c r="Y192" s="59"/>
      <c r="Z192" s="59"/>
      <c r="AA192" s="59"/>
      <c r="AB192" s="59"/>
      <c r="AC192" s="59"/>
      <c r="AD192" s="59"/>
    </row>
    <row r="193" spans="14:30">
      <c r="N193" s="59"/>
      <c r="O193" s="59"/>
      <c r="P193" s="59"/>
      <c r="Q193" s="59"/>
      <c r="R193" s="59"/>
      <c r="S193" s="59"/>
      <c r="T193" s="59"/>
      <c r="U193" s="59"/>
      <c r="V193" s="59"/>
      <c r="W193" s="59"/>
      <c r="X193" s="59"/>
      <c r="Y193" s="59"/>
      <c r="Z193" s="59"/>
      <c r="AA193" s="59"/>
      <c r="AB193" s="59"/>
      <c r="AC193" s="59"/>
      <c r="AD193" s="59"/>
    </row>
    <row r="194" spans="14:30">
      <c r="N194" s="59"/>
      <c r="O194" s="59"/>
      <c r="P194" s="59"/>
      <c r="Q194" s="59"/>
      <c r="R194" s="59"/>
      <c r="S194" s="59"/>
      <c r="T194" s="59"/>
      <c r="U194" s="59"/>
      <c r="V194" s="59"/>
      <c r="W194" s="59"/>
      <c r="X194" s="59"/>
      <c r="Y194" s="59"/>
      <c r="Z194" s="59"/>
      <c r="AA194" s="59"/>
      <c r="AB194" s="59"/>
      <c r="AC194" s="59"/>
      <c r="AD194" s="59"/>
    </row>
    <row r="195" spans="14:30">
      <c r="N195" s="59"/>
      <c r="O195" s="59"/>
      <c r="P195" s="59"/>
      <c r="Q195" s="59"/>
      <c r="R195" s="59"/>
      <c r="S195" s="59"/>
      <c r="T195" s="59"/>
      <c r="U195" s="59"/>
      <c r="V195" s="59"/>
      <c r="W195" s="59"/>
      <c r="X195" s="59"/>
      <c r="Y195" s="59"/>
      <c r="Z195" s="59"/>
      <c r="AA195" s="59"/>
      <c r="AB195" s="59"/>
      <c r="AC195" s="59"/>
      <c r="AD195" s="59"/>
    </row>
    <row r="196" spans="14:30">
      <c r="N196" s="59"/>
      <c r="O196" s="59"/>
      <c r="P196" s="59"/>
      <c r="Q196" s="59"/>
      <c r="R196" s="59"/>
      <c r="S196" s="59"/>
      <c r="T196" s="59"/>
      <c r="U196" s="59"/>
      <c r="V196" s="59"/>
      <c r="W196" s="59"/>
      <c r="X196" s="59"/>
      <c r="Y196" s="59"/>
      <c r="Z196" s="59"/>
      <c r="AA196" s="59"/>
      <c r="AB196" s="59"/>
      <c r="AC196" s="59"/>
      <c r="AD196" s="59"/>
    </row>
    <row r="197" spans="14:30">
      <c r="N197" s="59"/>
      <c r="O197" s="59"/>
      <c r="P197" s="59"/>
      <c r="Q197" s="59"/>
      <c r="R197" s="59"/>
      <c r="S197" s="59"/>
      <c r="T197" s="59"/>
      <c r="U197" s="59"/>
      <c r="V197" s="59"/>
      <c r="W197" s="59"/>
      <c r="X197" s="59"/>
      <c r="Y197" s="59"/>
      <c r="Z197" s="59"/>
      <c r="AA197" s="59"/>
      <c r="AB197" s="59"/>
      <c r="AC197" s="59"/>
      <c r="AD197" s="59"/>
    </row>
    <row r="198" spans="14:30">
      <c r="N198" s="59"/>
      <c r="O198" s="59"/>
      <c r="P198" s="59"/>
      <c r="Q198" s="59"/>
      <c r="R198" s="59"/>
      <c r="S198" s="59"/>
      <c r="T198" s="59"/>
      <c r="U198" s="59"/>
      <c r="V198" s="59"/>
      <c r="W198" s="59"/>
      <c r="X198" s="59"/>
      <c r="Y198" s="59"/>
      <c r="Z198" s="59"/>
      <c r="AA198" s="59"/>
      <c r="AB198" s="59"/>
      <c r="AC198" s="59"/>
      <c r="AD198" s="59"/>
    </row>
    <row r="199" spans="14:30">
      <c r="N199" s="59"/>
      <c r="O199" s="59"/>
      <c r="P199" s="59"/>
      <c r="Q199" s="59"/>
      <c r="R199" s="59"/>
      <c r="S199" s="59"/>
      <c r="T199" s="59"/>
      <c r="U199" s="59"/>
      <c r="V199" s="59"/>
      <c r="W199" s="59"/>
      <c r="X199" s="59"/>
      <c r="Y199" s="59"/>
      <c r="Z199" s="59"/>
      <c r="AA199" s="59"/>
      <c r="AB199" s="59"/>
      <c r="AC199" s="59"/>
      <c r="AD199" s="59"/>
    </row>
    <row r="200" spans="14:30">
      <c r="N200" s="59"/>
      <c r="O200" s="59"/>
      <c r="P200" s="59"/>
      <c r="Q200" s="59"/>
      <c r="R200" s="59"/>
      <c r="S200" s="59"/>
      <c r="T200" s="59"/>
      <c r="U200" s="59"/>
      <c r="V200" s="59"/>
      <c r="W200" s="59"/>
      <c r="X200" s="59"/>
      <c r="Y200" s="59"/>
      <c r="Z200" s="59"/>
      <c r="AA200" s="59"/>
      <c r="AB200" s="59"/>
      <c r="AC200" s="59"/>
      <c r="AD200" s="59"/>
    </row>
    <row r="201" spans="14:30">
      <c r="N201" s="59"/>
      <c r="O201" s="59"/>
      <c r="P201" s="59"/>
      <c r="Q201" s="59"/>
      <c r="R201" s="59"/>
      <c r="S201" s="59"/>
      <c r="T201" s="59"/>
      <c r="U201" s="59"/>
      <c r="V201" s="59"/>
      <c r="W201" s="59"/>
      <c r="X201" s="59"/>
      <c r="Y201" s="59"/>
      <c r="Z201" s="59"/>
      <c r="AA201" s="59"/>
      <c r="AB201" s="59"/>
      <c r="AC201" s="59"/>
      <c r="AD201" s="59"/>
    </row>
    <row r="202" spans="14:30">
      <c r="N202" s="59"/>
      <c r="O202" s="59"/>
      <c r="P202" s="59"/>
      <c r="Q202" s="59"/>
      <c r="R202" s="59"/>
      <c r="S202" s="59"/>
      <c r="T202" s="59"/>
      <c r="U202" s="59"/>
      <c r="V202" s="59"/>
      <c r="W202" s="59"/>
      <c r="X202" s="59"/>
      <c r="Y202" s="59"/>
      <c r="Z202" s="59"/>
      <c r="AA202" s="59"/>
      <c r="AB202" s="59"/>
      <c r="AC202" s="59"/>
      <c r="AD202" s="59"/>
    </row>
    <row r="203" spans="14:30">
      <c r="N203" s="59"/>
      <c r="O203" s="59"/>
      <c r="P203" s="59"/>
      <c r="Q203" s="59"/>
      <c r="R203" s="59"/>
      <c r="S203" s="59"/>
      <c r="T203" s="59"/>
      <c r="U203" s="59"/>
      <c r="V203" s="59"/>
      <c r="W203" s="59"/>
      <c r="X203" s="59"/>
      <c r="Y203" s="59"/>
      <c r="Z203" s="59"/>
      <c r="AA203" s="59"/>
      <c r="AB203" s="59"/>
      <c r="AC203" s="59"/>
      <c r="AD203" s="59"/>
    </row>
    <row r="204" spans="14:30">
      <c r="N204" s="59"/>
      <c r="O204" s="59"/>
      <c r="P204" s="59"/>
      <c r="Q204" s="59"/>
      <c r="R204" s="59"/>
      <c r="S204" s="59"/>
      <c r="T204" s="59"/>
      <c r="U204" s="59"/>
      <c r="V204" s="59"/>
      <c r="W204" s="59"/>
      <c r="X204" s="59"/>
      <c r="Y204" s="59"/>
      <c r="Z204" s="59"/>
      <c r="AA204" s="59"/>
      <c r="AB204" s="59"/>
      <c r="AC204" s="59"/>
      <c r="AD204" s="59"/>
    </row>
    <row r="205" spans="14:30">
      <c r="N205" s="59"/>
      <c r="O205" s="59"/>
      <c r="P205" s="59"/>
      <c r="Q205" s="59"/>
      <c r="R205" s="59"/>
      <c r="S205" s="59"/>
      <c r="T205" s="59"/>
      <c r="U205" s="59"/>
      <c r="V205" s="59"/>
      <c r="W205" s="59"/>
      <c r="X205" s="59"/>
      <c r="Y205" s="59"/>
      <c r="Z205" s="59"/>
      <c r="AA205" s="59"/>
      <c r="AB205" s="59"/>
      <c r="AC205" s="59"/>
      <c r="AD205" s="59"/>
    </row>
    <row r="206" spans="14:30">
      <c r="N206" s="59"/>
      <c r="O206" s="59"/>
      <c r="P206" s="59"/>
      <c r="Q206" s="59"/>
      <c r="R206" s="59"/>
      <c r="S206" s="59"/>
      <c r="T206" s="59"/>
      <c r="U206" s="59"/>
      <c r="V206" s="59"/>
      <c r="W206" s="59"/>
      <c r="X206" s="59"/>
      <c r="Y206" s="59"/>
      <c r="Z206" s="59"/>
      <c r="AA206" s="59"/>
      <c r="AB206" s="59"/>
      <c r="AC206" s="59"/>
      <c r="AD206" s="59"/>
    </row>
    <row r="207" spans="14:30">
      <c r="N207" s="59"/>
      <c r="O207" s="59"/>
      <c r="P207" s="59"/>
      <c r="Q207" s="59"/>
      <c r="R207" s="59"/>
      <c r="S207" s="59"/>
      <c r="T207" s="59"/>
      <c r="U207" s="59"/>
      <c r="V207" s="59"/>
      <c r="W207" s="59"/>
      <c r="X207" s="59"/>
      <c r="Y207" s="59"/>
      <c r="Z207" s="59"/>
      <c r="AA207" s="59"/>
      <c r="AB207" s="59"/>
      <c r="AC207" s="59"/>
      <c r="AD207" s="59"/>
    </row>
    <row r="208" spans="14:30">
      <c r="N208" s="59"/>
      <c r="O208" s="59"/>
      <c r="P208" s="59"/>
      <c r="Q208" s="59"/>
      <c r="R208" s="59"/>
      <c r="S208" s="59"/>
      <c r="T208" s="59"/>
      <c r="U208" s="59"/>
      <c r="V208" s="59"/>
      <c r="W208" s="59"/>
      <c r="X208" s="59"/>
      <c r="Y208" s="59"/>
      <c r="Z208" s="59"/>
      <c r="AA208" s="59"/>
      <c r="AB208" s="59"/>
      <c r="AC208" s="59"/>
      <c r="AD208" s="59"/>
    </row>
    <row r="209" spans="14:30">
      <c r="N209" s="59"/>
      <c r="O209" s="59"/>
      <c r="P209" s="59"/>
      <c r="Q209" s="59"/>
      <c r="R209" s="59"/>
      <c r="S209" s="59"/>
      <c r="T209" s="59"/>
      <c r="U209" s="59"/>
      <c r="V209" s="59"/>
      <c r="W209" s="59"/>
      <c r="X209" s="59"/>
      <c r="Y209" s="59"/>
      <c r="Z209" s="59"/>
      <c r="AA209" s="59"/>
      <c r="AB209" s="59"/>
      <c r="AC209" s="59"/>
      <c r="AD209" s="59"/>
    </row>
    <row r="210" spans="14:30">
      <c r="N210" s="59"/>
      <c r="O210" s="59"/>
      <c r="P210" s="59"/>
      <c r="Q210" s="59"/>
      <c r="R210" s="59"/>
      <c r="S210" s="59"/>
      <c r="T210" s="59"/>
      <c r="U210" s="59"/>
      <c r="V210" s="59"/>
      <c r="W210" s="59"/>
      <c r="X210" s="59"/>
      <c r="Y210" s="59"/>
      <c r="Z210" s="59"/>
      <c r="AA210" s="59"/>
      <c r="AB210" s="59"/>
      <c r="AC210" s="59"/>
      <c r="AD210" s="59"/>
    </row>
    <row r="211" spans="14:30">
      <c r="N211" s="59"/>
      <c r="O211" s="59"/>
      <c r="P211" s="59"/>
      <c r="Q211" s="59"/>
      <c r="R211" s="59"/>
      <c r="S211" s="59"/>
      <c r="T211" s="59"/>
      <c r="U211" s="59"/>
      <c r="V211" s="59"/>
      <c r="W211" s="59"/>
      <c r="X211" s="59"/>
      <c r="Y211" s="59"/>
      <c r="Z211" s="59"/>
      <c r="AA211" s="59"/>
      <c r="AB211" s="59"/>
      <c r="AC211" s="59"/>
      <c r="AD211" s="59"/>
    </row>
    <row r="212" spans="14:30">
      <c r="N212" s="59"/>
      <c r="O212" s="59"/>
      <c r="P212" s="59"/>
      <c r="Q212" s="59"/>
      <c r="R212" s="59"/>
      <c r="S212" s="59"/>
      <c r="T212" s="59"/>
      <c r="U212" s="59"/>
      <c r="V212" s="59"/>
      <c r="W212" s="59"/>
      <c r="X212" s="59"/>
      <c r="Y212" s="59"/>
      <c r="Z212" s="59"/>
      <c r="AA212" s="59"/>
      <c r="AB212" s="59"/>
      <c r="AC212" s="59"/>
      <c r="AD212" s="59"/>
    </row>
    <row r="213" spans="14:30">
      <c r="N213" s="59"/>
      <c r="O213" s="59"/>
      <c r="P213" s="59"/>
      <c r="Q213" s="59"/>
      <c r="R213" s="59"/>
      <c r="S213" s="59"/>
      <c r="T213" s="59"/>
      <c r="U213" s="59"/>
      <c r="V213" s="59"/>
      <c r="W213" s="59"/>
      <c r="X213" s="59"/>
      <c r="Y213" s="59"/>
      <c r="Z213" s="59"/>
      <c r="AA213" s="59"/>
      <c r="AB213" s="59"/>
      <c r="AC213" s="59"/>
      <c r="AD213" s="59"/>
    </row>
    <row r="214" spans="14:30">
      <c r="N214" s="59"/>
      <c r="O214" s="59"/>
      <c r="P214" s="59"/>
      <c r="Q214" s="59"/>
      <c r="R214" s="59"/>
      <c r="S214" s="59"/>
      <c r="T214" s="59"/>
      <c r="U214" s="59"/>
      <c r="V214" s="59"/>
      <c r="W214" s="59"/>
      <c r="X214" s="59"/>
      <c r="Y214" s="59"/>
      <c r="Z214" s="59"/>
      <c r="AA214" s="59"/>
      <c r="AB214" s="59"/>
      <c r="AC214" s="59"/>
      <c r="AD214" s="59"/>
    </row>
    <row r="215" spans="14:30">
      <c r="N215" s="59"/>
      <c r="O215" s="59"/>
      <c r="P215" s="59"/>
      <c r="Q215" s="59"/>
      <c r="R215" s="59"/>
      <c r="S215" s="59"/>
      <c r="T215" s="59"/>
      <c r="U215" s="59"/>
      <c r="V215" s="59"/>
      <c r="W215" s="59"/>
      <c r="X215" s="59"/>
      <c r="Y215" s="59"/>
      <c r="Z215" s="59"/>
      <c r="AA215" s="59"/>
      <c r="AB215" s="59"/>
      <c r="AC215" s="59"/>
      <c r="AD215" s="59"/>
    </row>
    <row r="216" spans="14:30">
      <c r="N216" s="59"/>
      <c r="O216" s="59"/>
      <c r="P216" s="59"/>
      <c r="Q216" s="59"/>
      <c r="R216" s="59"/>
      <c r="S216" s="59"/>
      <c r="T216" s="59"/>
      <c r="U216" s="59"/>
      <c r="V216" s="59"/>
      <c r="W216" s="59"/>
      <c r="X216" s="59"/>
      <c r="Y216" s="59"/>
      <c r="Z216" s="59"/>
      <c r="AA216" s="59"/>
      <c r="AB216" s="59"/>
      <c r="AC216" s="59"/>
      <c r="AD216" s="59"/>
    </row>
    <row r="217" spans="14:30">
      <c r="N217" s="59"/>
      <c r="O217" s="59"/>
      <c r="P217" s="59"/>
      <c r="Q217" s="59"/>
      <c r="R217" s="59"/>
      <c r="S217" s="59"/>
      <c r="T217" s="59"/>
      <c r="U217" s="59"/>
      <c r="V217" s="59"/>
      <c r="W217" s="59"/>
      <c r="X217" s="59"/>
      <c r="Y217" s="59"/>
      <c r="Z217" s="59"/>
      <c r="AA217" s="59"/>
      <c r="AB217" s="59"/>
      <c r="AC217" s="59"/>
      <c r="AD217" s="59"/>
    </row>
    <row r="218" spans="14:30">
      <c r="N218" s="59"/>
      <c r="O218" s="59"/>
      <c r="P218" s="59"/>
      <c r="Q218" s="59"/>
      <c r="R218" s="59"/>
      <c r="S218" s="59"/>
      <c r="T218" s="59"/>
      <c r="U218" s="59"/>
      <c r="V218" s="59"/>
      <c r="W218" s="59"/>
      <c r="X218" s="59"/>
      <c r="Y218" s="59"/>
      <c r="Z218" s="59"/>
      <c r="AA218" s="59"/>
      <c r="AB218" s="59"/>
      <c r="AC218" s="59"/>
      <c r="AD218" s="59"/>
    </row>
    <row r="219" spans="14:30">
      <c r="N219" s="59"/>
      <c r="O219" s="59"/>
      <c r="P219" s="59"/>
      <c r="Q219" s="59"/>
      <c r="R219" s="59"/>
      <c r="S219" s="59"/>
      <c r="T219" s="59"/>
      <c r="U219" s="59"/>
      <c r="V219" s="59"/>
      <c r="W219" s="59"/>
      <c r="X219" s="59"/>
      <c r="Y219" s="59"/>
      <c r="Z219" s="59"/>
      <c r="AA219" s="59"/>
      <c r="AB219" s="59"/>
      <c r="AC219" s="59"/>
      <c r="AD219" s="59"/>
    </row>
    <row r="220" spans="14:30">
      <c r="N220" s="59"/>
      <c r="O220" s="59"/>
      <c r="P220" s="59"/>
      <c r="Q220" s="59"/>
      <c r="R220" s="59"/>
      <c r="S220" s="59"/>
      <c r="T220" s="59"/>
      <c r="U220" s="59"/>
      <c r="V220" s="59"/>
      <c r="W220" s="59"/>
      <c r="X220" s="59"/>
      <c r="Y220" s="59"/>
      <c r="Z220" s="59"/>
      <c r="AA220" s="59"/>
      <c r="AB220" s="59"/>
      <c r="AC220" s="59"/>
      <c r="AD220" s="59"/>
    </row>
    <row r="221" spans="14:30">
      <c r="N221" s="59"/>
      <c r="O221" s="59"/>
      <c r="P221" s="59"/>
      <c r="Q221" s="59"/>
      <c r="R221" s="59"/>
      <c r="S221" s="59"/>
      <c r="T221" s="59"/>
      <c r="U221" s="59"/>
      <c r="V221" s="59"/>
      <c r="W221" s="59"/>
      <c r="X221" s="59"/>
      <c r="Y221" s="59"/>
      <c r="Z221" s="59"/>
      <c r="AA221" s="59"/>
      <c r="AB221" s="59"/>
      <c r="AC221" s="59"/>
      <c r="AD221" s="59"/>
    </row>
    <row r="222" spans="14:30">
      <c r="N222" s="59"/>
      <c r="O222" s="59"/>
      <c r="P222" s="59"/>
      <c r="Q222" s="59"/>
      <c r="R222" s="59"/>
      <c r="S222" s="59"/>
      <c r="T222" s="59"/>
      <c r="U222" s="59"/>
      <c r="V222" s="59"/>
      <c r="W222" s="59"/>
      <c r="X222" s="59"/>
      <c r="Y222" s="59"/>
      <c r="Z222" s="59"/>
      <c r="AA222" s="59"/>
      <c r="AB222" s="59"/>
      <c r="AC222" s="59"/>
      <c r="AD222" s="59"/>
    </row>
    <row r="223" spans="14:30">
      <c r="N223" s="59"/>
      <c r="O223" s="59"/>
      <c r="P223" s="59"/>
      <c r="Q223" s="59"/>
      <c r="R223" s="59"/>
      <c r="S223" s="59"/>
      <c r="T223" s="59"/>
      <c r="U223" s="59"/>
      <c r="V223" s="59"/>
      <c r="W223" s="59"/>
      <c r="X223" s="59"/>
      <c r="Y223" s="59"/>
      <c r="Z223" s="59"/>
      <c r="AA223" s="59"/>
      <c r="AB223" s="59"/>
      <c r="AC223" s="59"/>
      <c r="AD223" s="59"/>
    </row>
    <row r="224" spans="14:30">
      <c r="N224" s="59"/>
      <c r="O224" s="59"/>
      <c r="P224" s="59"/>
      <c r="Q224" s="59"/>
      <c r="R224" s="59"/>
      <c r="S224" s="59"/>
      <c r="T224" s="59"/>
      <c r="U224" s="59"/>
      <c r="V224" s="59"/>
      <c r="W224" s="59"/>
      <c r="X224" s="59"/>
      <c r="Y224" s="59"/>
      <c r="Z224" s="59"/>
      <c r="AA224" s="59"/>
      <c r="AB224" s="59"/>
      <c r="AC224" s="59"/>
      <c r="AD224" s="59"/>
    </row>
    <row r="225" spans="14:30">
      <c r="N225" s="59"/>
      <c r="O225" s="59"/>
      <c r="P225" s="59"/>
      <c r="Q225" s="59"/>
      <c r="R225" s="59"/>
      <c r="S225" s="59"/>
      <c r="T225" s="59"/>
      <c r="U225" s="59"/>
      <c r="V225" s="59"/>
      <c r="W225" s="59"/>
      <c r="X225" s="59"/>
      <c r="Y225" s="59"/>
      <c r="Z225" s="59"/>
      <c r="AA225" s="59"/>
      <c r="AB225" s="59"/>
      <c r="AC225" s="59"/>
      <c r="AD225" s="59"/>
    </row>
    <row r="226" spans="14:30">
      <c r="N226" s="59"/>
      <c r="O226" s="59"/>
      <c r="P226" s="59"/>
      <c r="Q226" s="59"/>
      <c r="R226" s="59"/>
      <c r="S226" s="59"/>
      <c r="T226" s="59"/>
      <c r="U226" s="59"/>
      <c r="V226" s="59"/>
      <c r="W226" s="59"/>
      <c r="X226" s="59"/>
      <c r="Y226" s="59"/>
      <c r="Z226" s="59"/>
      <c r="AA226" s="59"/>
      <c r="AB226" s="59"/>
      <c r="AC226" s="59"/>
      <c r="AD226" s="59"/>
    </row>
    <row r="227" spans="14:30">
      <c r="N227" s="59"/>
      <c r="O227" s="59"/>
      <c r="P227" s="59"/>
      <c r="Q227" s="59"/>
      <c r="R227" s="59"/>
      <c r="S227" s="59"/>
      <c r="T227" s="59"/>
      <c r="U227" s="59"/>
      <c r="V227" s="59"/>
      <c r="W227" s="59"/>
      <c r="X227" s="59"/>
      <c r="Y227" s="59"/>
      <c r="Z227" s="59"/>
      <c r="AA227" s="59"/>
      <c r="AB227" s="59"/>
      <c r="AC227" s="59"/>
      <c r="AD227" s="59"/>
    </row>
    <row r="228" spans="14:30">
      <c r="N228" s="59"/>
      <c r="O228" s="59"/>
      <c r="P228" s="59"/>
      <c r="Q228" s="59"/>
      <c r="R228" s="59"/>
      <c r="S228" s="59"/>
      <c r="T228" s="59"/>
      <c r="U228" s="59"/>
      <c r="V228" s="59"/>
      <c r="W228" s="59"/>
      <c r="X228" s="59"/>
      <c r="Y228" s="59"/>
      <c r="Z228" s="59"/>
      <c r="AA228" s="59"/>
      <c r="AB228" s="59"/>
      <c r="AC228" s="59"/>
      <c r="AD228" s="59"/>
    </row>
    <row r="229" spans="14:30">
      <c r="N229" s="59"/>
      <c r="O229" s="59"/>
      <c r="P229" s="59"/>
      <c r="Q229" s="59"/>
      <c r="R229" s="59"/>
      <c r="S229" s="59"/>
      <c r="T229" s="59"/>
      <c r="U229" s="59"/>
      <c r="V229" s="59"/>
      <c r="W229" s="59"/>
      <c r="X229" s="59"/>
      <c r="Y229" s="59"/>
      <c r="Z229" s="59"/>
      <c r="AA229" s="59"/>
      <c r="AB229" s="59"/>
      <c r="AC229" s="59"/>
      <c r="AD229" s="59"/>
    </row>
    <row r="230" spans="14:30">
      <c r="N230" s="59"/>
      <c r="O230" s="59"/>
      <c r="P230" s="59"/>
      <c r="Q230" s="59"/>
      <c r="R230" s="59"/>
      <c r="S230" s="59"/>
      <c r="T230" s="59"/>
      <c r="U230" s="59"/>
      <c r="V230" s="59"/>
      <c r="W230" s="59"/>
      <c r="X230" s="59"/>
      <c r="Y230" s="59"/>
      <c r="Z230" s="59"/>
      <c r="AA230" s="59"/>
      <c r="AB230" s="59"/>
      <c r="AC230" s="59"/>
      <c r="AD230" s="59"/>
    </row>
    <row r="231" spans="14:30">
      <c r="N231" s="59"/>
      <c r="O231" s="59"/>
      <c r="P231" s="59"/>
      <c r="Q231" s="59"/>
      <c r="R231" s="59"/>
      <c r="S231" s="59"/>
      <c r="T231" s="59"/>
      <c r="U231" s="59"/>
      <c r="V231" s="59"/>
      <c r="W231" s="59"/>
      <c r="X231" s="59"/>
      <c r="Y231" s="59"/>
      <c r="Z231" s="59"/>
      <c r="AA231" s="59"/>
      <c r="AB231" s="59"/>
      <c r="AC231" s="59"/>
      <c r="AD231" s="59"/>
    </row>
    <row r="232" spans="14:30">
      <c r="N232" s="59"/>
      <c r="O232" s="59"/>
      <c r="P232" s="59"/>
      <c r="Q232" s="59"/>
      <c r="R232" s="59"/>
      <c r="S232" s="59"/>
      <c r="T232" s="59"/>
      <c r="U232" s="59"/>
      <c r="V232" s="59"/>
      <c r="W232" s="59"/>
      <c r="X232" s="59"/>
      <c r="Y232" s="59"/>
      <c r="Z232" s="59"/>
      <c r="AA232" s="59"/>
      <c r="AB232" s="59"/>
      <c r="AC232" s="59"/>
      <c r="AD232" s="59"/>
    </row>
    <row r="233" spans="14:30">
      <c r="N233" s="59"/>
      <c r="O233" s="59"/>
      <c r="P233" s="59"/>
      <c r="Q233" s="59"/>
      <c r="R233" s="59"/>
      <c r="S233" s="59"/>
      <c r="T233" s="59"/>
      <c r="U233" s="59"/>
      <c r="V233" s="59"/>
      <c r="W233" s="59"/>
      <c r="X233" s="59"/>
      <c r="Y233" s="59"/>
      <c r="Z233" s="59"/>
      <c r="AA233" s="59"/>
      <c r="AB233" s="59"/>
      <c r="AC233" s="59"/>
      <c r="AD233" s="59"/>
    </row>
    <row r="234" spans="14:30">
      <c r="N234" s="59"/>
      <c r="O234" s="59"/>
      <c r="P234" s="59"/>
      <c r="Q234" s="59"/>
      <c r="R234" s="59"/>
      <c r="S234" s="59"/>
      <c r="T234" s="59"/>
      <c r="U234" s="59"/>
      <c r="V234" s="59"/>
      <c r="W234" s="59"/>
      <c r="X234" s="59"/>
      <c r="Y234" s="59"/>
      <c r="Z234" s="59"/>
      <c r="AA234" s="59"/>
      <c r="AB234" s="59"/>
      <c r="AC234" s="59"/>
      <c r="AD234" s="59"/>
    </row>
    <row r="235" spans="14:30">
      <c r="N235" s="59"/>
      <c r="O235" s="59"/>
      <c r="P235" s="59"/>
      <c r="Q235" s="59"/>
      <c r="R235" s="59"/>
      <c r="S235" s="59"/>
      <c r="T235" s="59"/>
      <c r="U235" s="59"/>
      <c r="V235" s="59"/>
      <c r="W235" s="59"/>
      <c r="X235" s="59"/>
      <c r="Y235" s="59"/>
      <c r="Z235" s="59"/>
      <c r="AA235" s="59"/>
      <c r="AB235" s="59"/>
      <c r="AC235" s="59"/>
      <c r="AD235" s="59"/>
    </row>
    <row r="236" spans="14:30">
      <c r="N236" s="59"/>
      <c r="O236" s="59"/>
      <c r="P236" s="59"/>
      <c r="Q236" s="59"/>
      <c r="R236" s="59"/>
      <c r="S236" s="59"/>
      <c r="T236" s="59"/>
      <c r="U236" s="59"/>
      <c r="V236" s="59"/>
      <c r="W236" s="59"/>
      <c r="X236" s="59"/>
      <c r="Y236" s="59"/>
      <c r="Z236" s="59"/>
      <c r="AA236" s="59"/>
      <c r="AB236" s="59"/>
      <c r="AC236" s="59"/>
      <c r="AD236" s="59"/>
    </row>
    <row r="237" spans="14:30">
      <c r="N237" s="59"/>
      <c r="O237" s="59"/>
      <c r="P237" s="59"/>
      <c r="Q237" s="59"/>
      <c r="R237" s="59"/>
      <c r="S237" s="59"/>
      <c r="T237" s="59"/>
      <c r="U237" s="59"/>
      <c r="V237" s="59"/>
      <c r="W237" s="59"/>
      <c r="X237" s="59"/>
      <c r="Y237" s="59"/>
      <c r="Z237" s="59"/>
      <c r="AA237" s="59"/>
      <c r="AB237" s="59"/>
      <c r="AC237" s="59"/>
      <c r="AD237" s="59"/>
    </row>
    <row r="238" spans="14:30">
      <c r="N238" s="59"/>
      <c r="O238" s="59"/>
      <c r="P238" s="59"/>
      <c r="Q238" s="59"/>
      <c r="R238" s="59"/>
      <c r="S238" s="59"/>
      <c r="T238" s="59"/>
      <c r="U238" s="59"/>
      <c r="V238" s="59"/>
      <c r="W238" s="59"/>
      <c r="X238" s="59"/>
      <c r="Y238" s="59"/>
      <c r="Z238" s="59"/>
      <c r="AA238" s="59"/>
      <c r="AB238" s="59"/>
      <c r="AC238" s="59"/>
      <c r="AD238" s="59"/>
    </row>
    <row r="239" spans="14:30">
      <c r="N239" s="59"/>
      <c r="O239" s="59"/>
      <c r="P239" s="59"/>
      <c r="Q239" s="59"/>
      <c r="R239" s="59"/>
      <c r="S239" s="59"/>
      <c r="T239" s="59"/>
      <c r="U239" s="59"/>
      <c r="V239" s="59"/>
      <c r="W239" s="59"/>
      <c r="X239" s="59"/>
      <c r="Y239" s="59"/>
      <c r="Z239" s="59"/>
      <c r="AA239" s="59"/>
      <c r="AB239" s="59"/>
      <c r="AC239" s="59"/>
      <c r="AD239" s="59"/>
    </row>
    <row r="240" spans="14:30">
      <c r="N240" s="59"/>
      <c r="O240" s="59"/>
      <c r="P240" s="59"/>
      <c r="Q240" s="59"/>
      <c r="R240" s="59"/>
      <c r="S240" s="59"/>
      <c r="T240" s="59"/>
      <c r="U240" s="59"/>
      <c r="V240" s="59"/>
      <c r="W240" s="59"/>
      <c r="X240" s="59"/>
      <c r="Y240" s="59"/>
      <c r="Z240" s="59"/>
      <c r="AA240" s="59"/>
      <c r="AB240" s="59"/>
      <c r="AC240" s="59"/>
      <c r="AD240" s="59"/>
    </row>
    <row r="241" spans="14:30">
      <c r="N241" s="59"/>
      <c r="O241" s="59"/>
      <c r="P241" s="59"/>
      <c r="Q241" s="59"/>
      <c r="R241" s="59"/>
      <c r="S241" s="59"/>
      <c r="T241" s="59"/>
      <c r="U241" s="59"/>
      <c r="V241" s="59"/>
      <c r="W241" s="59"/>
      <c r="X241" s="59"/>
      <c r="Y241" s="59"/>
      <c r="Z241" s="59"/>
      <c r="AA241" s="59"/>
      <c r="AB241" s="59"/>
      <c r="AC241" s="59"/>
      <c r="AD241" s="59"/>
    </row>
    <row r="242" spans="14:30">
      <c r="N242" s="59"/>
      <c r="O242" s="59"/>
      <c r="P242" s="59"/>
      <c r="Q242" s="59"/>
      <c r="R242" s="59"/>
      <c r="S242" s="59"/>
      <c r="T242" s="59"/>
      <c r="U242" s="59"/>
      <c r="V242" s="59"/>
      <c r="W242" s="59"/>
      <c r="X242" s="59"/>
      <c r="Y242" s="59"/>
      <c r="Z242" s="59"/>
      <c r="AA242" s="59"/>
      <c r="AB242" s="59"/>
      <c r="AC242" s="59"/>
      <c r="AD242" s="59"/>
    </row>
    <row r="243" spans="14:30">
      <c r="N243" s="59"/>
      <c r="O243" s="59"/>
      <c r="P243" s="59"/>
      <c r="Q243" s="59"/>
      <c r="R243" s="59"/>
      <c r="S243" s="59"/>
      <c r="T243" s="59"/>
      <c r="U243" s="59"/>
      <c r="V243" s="59"/>
      <c r="W243" s="59"/>
      <c r="X243" s="59"/>
      <c r="Y243" s="59"/>
      <c r="Z243" s="59"/>
      <c r="AA243" s="59"/>
      <c r="AB243" s="59"/>
      <c r="AC243" s="59"/>
      <c r="AD243" s="59"/>
    </row>
    <row r="244" spans="14:30">
      <c r="N244" s="59"/>
      <c r="O244" s="59"/>
      <c r="P244" s="59"/>
      <c r="Q244" s="59"/>
      <c r="R244" s="59"/>
      <c r="S244" s="59"/>
      <c r="T244" s="59"/>
      <c r="U244" s="59"/>
      <c r="V244" s="59"/>
      <c r="W244" s="59"/>
      <c r="X244" s="59"/>
      <c r="Y244" s="59"/>
      <c r="Z244" s="59"/>
      <c r="AA244" s="59"/>
      <c r="AB244" s="59"/>
      <c r="AC244" s="59"/>
      <c r="AD244" s="59"/>
    </row>
    <row r="245" spans="14:30">
      <c r="N245" s="59"/>
      <c r="O245" s="59"/>
      <c r="P245" s="59"/>
      <c r="Q245" s="59"/>
      <c r="R245" s="59"/>
      <c r="S245" s="59"/>
      <c r="T245" s="59"/>
      <c r="U245" s="59"/>
      <c r="V245" s="59"/>
      <c r="W245" s="59"/>
      <c r="X245" s="59"/>
      <c r="Y245" s="59"/>
      <c r="Z245" s="59"/>
      <c r="AA245" s="59"/>
      <c r="AB245" s="59"/>
      <c r="AC245" s="59"/>
      <c r="AD245" s="59"/>
    </row>
    <row r="246" spans="14:30">
      <c r="N246" s="59"/>
      <c r="O246" s="59"/>
      <c r="P246" s="59"/>
      <c r="Q246" s="59"/>
      <c r="R246" s="59"/>
      <c r="S246" s="59"/>
      <c r="T246" s="59"/>
      <c r="U246" s="59"/>
      <c r="V246" s="59"/>
      <c r="W246" s="59"/>
      <c r="X246" s="59"/>
      <c r="Y246" s="59"/>
      <c r="Z246" s="59"/>
      <c r="AA246" s="59"/>
      <c r="AB246" s="59"/>
      <c r="AC246" s="59"/>
      <c r="AD246" s="59"/>
    </row>
    <row r="247" spans="14:30">
      <c r="N247" s="59"/>
      <c r="O247" s="59"/>
      <c r="P247" s="59"/>
      <c r="Q247" s="59"/>
      <c r="R247" s="59"/>
      <c r="S247" s="59"/>
      <c r="T247" s="59"/>
      <c r="U247" s="59"/>
      <c r="V247" s="59"/>
      <c r="W247" s="59"/>
      <c r="X247" s="59"/>
      <c r="Y247" s="59"/>
      <c r="Z247" s="59"/>
      <c r="AA247" s="59"/>
      <c r="AB247" s="59"/>
      <c r="AC247" s="59"/>
      <c r="AD247" s="59"/>
    </row>
    <row r="248" spans="14:30">
      <c r="N248" s="59"/>
      <c r="O248" s="59"/>
      <c r="P248" s="59"/>
      <c r="Q248" s="59"/>
      <c r="R248" s="59"/>
      <c r="S248" s="59"/>
      <c r="T248" s="59"/>
      <c r="U248" s="59"/>
      <c r="V248" s="59"/>
      <c r="W248" s="59"/>
      <c r="X248" s="59"/>
      <c r="Y248" s="59"/>
      <c r="Z248" s="59"/>
      <c r="AA248" s="59"/>
      <c r="AB248" s="59"/>
      <c r="AC248" s="59"/>
      <c r="AD248" s="59"/>
    </row>
    <row r="249" spans="14:30">
      <c r="N249" s="59"/>
      <c r="O249" s="59"/>
      <c r="P249" s="59"/>
      <c r="Q249" s="59"/>
      <c r="R249" s="59"/>
      <c r="S249" s="59"/>
      <c r="T249" s="59"/>
      <c r="U249" s="59"/>
      <c r="V249" s="59"/>
      <c r="W249" s="59"/>
      <c r="X249" s="59"/>
      <c r="Y249" s="59"/>
      <c r="Z249" s="59"/>
      <c r="AA249" s="59"/>
      <c r="AB249" s="59"/>
      <c r="AC249" s="59"/>
      <c r="AD249" s="59"/>
    </row>
    <row r="250" spans="14:30">
      <c r="N250" s="59"/>
      <c r="O250" s="59"/>
      <c r="P250" s="59"/>
      <c r="Q250" s="59"/>
      <c r="R250" s="59"/>
      <c r="S250" s="59"/>
      <c r="T250" s="59"/>
      <c r="U250" s="59"/>
      <c r="V250" s="59"/>
      <c r="W250" s="59"/>
      <c r="X250" s="59"/>
      <c r="Y250" s="59"/>
      <c r="Z250" s="59"/>
      <c r="AA250" s="59"/>
      <c r="AB250" s="59"/>
      <c r="AC250" s="59"/>
      <c r="AD250" s="59"/>
    </row>
    <row r="251" spans="14:30">
      <c r="N251" s="59"/>
      <c r="O251" s="59"/>
      <c r="P251" s="59"/>
      <c r="Q251" s="59"/>
      <c r="R251" s="59"/>
      <c r="S251" s="59"/>
      <c r="T251" s="59"/>
      <c r="U251" s="59"/>
      <c r="V251" s="59"/>
      <c r="W251" s="59"/>
      <c r="X251" s="59"/>
      <c r="Y251" s="59"/>
      <c r="Z251" s="59"/>
      <c r="AA251" s="59"/>
      <c r="AB251" s="59"/>
      <c r="AC251" s="59"/>
      <c r="AD251" s="59"/>
    </row>
    <row r="252" spans="14:30">
      <c r="N252" s="59"/>
      <c r="O252" s="59"/>
      <c r="P252" s="59"/>
      <c r="Q252" s="59"/>
      <c r="R252" s="59"/>
      <c r="S252" s="59"/>
      <c r="T252" s="59"/>
      <c r="U252" s="59"/>
      <c r="V252" s="59"/>
      <c r="W252" s="59"/>
      <c r="X252" s="59"/>
      <c r="Y252" s="59"/>
      <c r="Z252" s="59"/>
      <c r="AA252" s="59"/>
      <c r="AB252" s="59"/>
      <c r="AC252" s="59"/>
      <c r="AD252" s="59"/>
    </row>
    <row r="253" spans="14:30">
      <c r="N253" s="59"/>
      <c r="O253" s="59"/>
      <c r="P253" s="59"/>
      <c r="Q253" s="59"/>
      <c r="R253" s="59"/>
      <c r="S253" s="59"/>
      <c r="T253" s="59"/>
      <c r="U253" s="59"/>
      <c r="V253" s="59"/>
      <c r="W253" s="59"/>
      <c r="X253" s="59"/>
      <c r="Y253" s="59"/>
      <c r="Z253" s="59"/>
      <c r="AA253" s="59"/>
      <c r="AB253" s="59"/>
      <c r="AC253" s="59"/>
      <c r="AD253" s="59"/>
    </row>
    <row r="254" spans="14:30">
      <c r="N254" s="59"/>
      <c r="O254" s="59"/>
      <c r="P254" s="59"/>
      <c r="Q254" s="59"/>
      <c r="R254" s="59"/>
      <c r="S254" s="59"/>
      <c r="T254" s="59"/>
      <c r="U254" s="59"/>
      <c r="V254" s="59"/>
      <c r="W254" s="59"/>
      <c r="X254" s="59"/>
      <c r="Y254" s="59"/>
      <c r="Z254" s="59"/>
      <c r="AA254" s="59"/>
      <c r="AB254" s="59"/>
      <c r="AC254" s="59"/>
      <c r="AD254" s="59"/>
    </row>
    <row r="255" spans="14:30">
      <c r="N255" s="59"/>
      <c r="O255" s="59"/>
      <c r="P255" s="59"/>
      <c r="Q255" s="59"/>
      <c r="R255" s="59"/>
      <c r="S255" s="59"/>
      <c r="T255" s="59"/>
      <c r="U255" s="59"/>
      <c r="V255" s="59"/>
      <c r="W255" s="59"/>
      <c r="X255" s="59"/>
      <c r="Y255" s="59"/>
      <c r="Z255" s="59"/>
      <c r="AA255" s="59"/>
      <c r="AB255" s="59"/>
      <c r="AC255" s="59"/>
      <c r="AD255" s="59"/>
    </row>
    <row r="256" spans="14:30">
      <c r="N256" s="59"/>
      <c r="O256" s="59"/>
      <c r="P256" s="59"/>
      <c r="Q256" s="59"/>
      <c r="R256" s="59"/>
      <c r="S256" s="59"/>
      <c r="T256" s="59"/>
      <c r="U256" s="59"/>
      <c r="V256" s="59"/>
      <c r="W256" s="59"/>
      <c r="X256" s="59"/>
      <c r="Y256" s="59"/>
      <c r="Z256" s="59"/>
      <c r="AA256" s="59"/>
      <c r="AB256" s="59"/>
      <c r="AC256" s="59"/>
      <c r="AD256" s="59"/>
    </row>
    <row r="257" spans="14:30">
      <c r="N257" s="59"/>
      <c r="O257" s="59"/>
      <c r="P257" s="59"/>
      <c r="Q257" s="59"/>
      <c r="R257" s="59"/>
      <c r="S257" s="59"/>
      <c r="T257" s="59"/>
      <c r="U257" s="59"/>
      <c r="V257" s="59"/>
      <c r="W257" s="59"/>
      <c r="X257" s="59"/>
      <c r="Y257" s="59"/>
      <c r="Z257" s="59"/>
      <c r="AA257" s="59"/>
      <c r="AB257" s="59"/>
      <c r="AC257" s="59"/>
      <c r="AD257" s="59"/>
    </row>
    <row r="258" spans="14:30">
      <c r="N258" s="59"/>
      <c r="O258" s="59"/>
      <c r="P258" s="59"/>
      <c r="Q258" s="59"/>
      <c r="R258" s="59"/>
      <c r="S258" s="59"/>
      <c r="T258" s="59"/>
      <c r="U258" s="59"/>
      <c r="V258" s="59"/>
      <c r="W258" s="59"/>
      <c r="X258" s="59"/>
      <c r="Y258" s="59"/>
      <c r="Z258" s="59"/>
      <c r="AA258" s="59"/>
      <c r="AB258" s="59"/>
      <c r="AC258" s="59"/>
      <c r="AD258" s="59"/>
    </row>
    <row r="259" spans="14:30">
      <c r="N259" s="59"/>
      <c r="O259" s="59"/>
      <c r="P259" s="59"/>
      <c r="Q259" s="59"/>
      <c r="R259" s="59"/>
      <c r="S259" s="59"/>
      <c r="T259" s="59"/>
      <c r="U259" s="59"/>
      <c r="V259" s="59"/>
      <c r="W259" s="59"/>
      <c r="X259" s="59"/>
      <c r="Y259" s="59"/>
      <c r="Z259" s="59"/>
      <c r="AA259" s="59"/>
      <c r="AB259" s="59"/>
      <c r="AC259" s="59"/>
      <c r="AD259" s="59"/>
    </row>
    <row r="260" spans="14:30">
      <c r="N260" s="59"/>
      <c r="O260" s="59"/>
      <c r="P260" s="59"/>
      <c r="Q260" s="59"/>
      <c r="R260" s="59"/>
      <c r="S260" s="59"/>
      <c r="T260" s="59"/>
      <c r="U260" s="59"/>
      <c r="V260" s="59"/>
      <c r="W260" s="59"/>
      <c r="X260" s="59"/>
      <c r="Y260" s="59"/>
      <c r="Z260" s="59"/>
      <c r="AA260" s="59"/>
      <c r="AB260" s="59"/>
      <c r="AC260" s="59"/>
      <c r="AD260" s="59"/>
    </row>
    <row r="261" spans="14:30">
      <c r="N261" s="59"/>
      <c r="O261" s="59"/>
      <c r="P261" s="59"/>
      <c r="Q261" s="59"/>
      <c r="R261" s="59"/>
      <c r="S261" s="59"/>
      <c r="T261" s="59"/>
      <c r="U261" s="59"/>
      <c r="V261" s="59"/>
      <c r="W261" s="59"/>
      <c r="X261" s="59"/>
      <c r="Y261" s="59"/>
      <c r="Z261" s="59"/>
      <c r="AA261" s="59"/>
      <c r="AB261" s="59"/>
      <c r="AC261" s="59"/>
      <c r="AD261" s="59"/>
    </row>
    <row r="262" spans="14:30">
      <c r="N262" s="59"/>
      <c r="O262" s="59"/>
      <c r="P262" s="59"/>
      <c r="Q262" s="59"/>
      <c r="R262" s="59"/>
      <c r="S262" s="59"/>
      <c r="T262" s="59"/>
      <c r="U262" s="59"/>
      <c r="V262" s="59"/>
      <c r="W262" s="59"/>
      <c r="X262" s="59"/>
      <c r="Y262" s="59"/>
      <c r="Z262" s="59"/>
      <c r="AA262" s="59"/>
      <c r="AB262" s="59"/>
      <c r="AC262" s="59"/>
      <c r="AD262" s="59"/>
    </row>
    <row r="263" spans="14:30">
      <c r="N263" s="59"/>
      <c r="O263" s="59"/>
      <c r="P263" s="59"/>
      <c r="Q263" s="59"/>
      <c r="R263" s="59"/>
      <c r="S263" s="59"/>
      <c r="T263" s="59"/>
      <c r="U263" s="59"/>
      <c r="V263" s="59"/>
      <c r="W263" s="59"/>
      <c r="X263" s="59"/>
      <c r="Y263" s="59"/>
      <c r="Z263" s="59"/>
      <c r="AA263" s="59"/>
      <c r="AB263" s="59"/>
      <c r="AC263" s="59"/>
      <c r="AD263" s="59"/>
    </row>
    <row r="264" spans="14:30">
      <c r="N264" s="59"/>
      <c r="O264" s="59"/>
      <c r="P264" s="59"/>
      <c r="Q264" s="59"/>
      <c r="R264" s="59"/>
      <c r="S264" s="59"/>
      <c r="T264" s="59"/>
      <c r="U264" s="59"/>
      <c r="V264" s="59"/>
      <c r="W264" s="59"/>
      <c r="X264" s="59"/>
      <c r="Y264" s="59"/>
      <c r="Z264" s="59"/>
      <c r="AA264" s="59"/>
      <c r="AB264" s="59"/>
      <c r="AC264" s="59"/>
      <c r="AD264" s="59"/>
    </row>
    <row r="265" spans="14:30">
      <c r="N265" s="59"/>
      <c r="O265" s="59"/>
      <c r="P265" s="59"/>
      <c r="Q265" s="59"/>
      <c r="R265" s="59"/>
      <c r="S265" s="59"/>
      <c r="T265" s="59"/>
      <c r="U265" s="59"/>
      <c r="V265" s="59"/>
      <c r="W265" s="59"/>
      <c r="X265" s="59"/>
      <c r="Y265" s="59"/>
      <c r="Z265" s="59"/>
      <c r="AA265" s="59"/>
      <c r="AB265" s="59"/>
      <c r="AC265" s="59"/>
      <c r="AD265" s="59"/>
    </row>
    <row r="266" spans="14:30">
      <c r="N266" s="59"/>
      <c r="O266" s="59"/>
      <c r="P266" s="59"/>
      <c r="Q266" s="59"/>
      <c r="R266" s="59"/>
      <c r="S266" s="59"/>
      <c r="T266" s="59"/>
      <c r="U266" s="59"/>
      <c r="V266" s="59"/>
      <c r="W266" s="59"/>
      <c r="X266" s="59"/>
      <c r="Y266" s="59"/>
      <c r="Z266" s="59"/>
      <c r="AA266" s="59"/>
      <c r="AB266" s="59"/>
      <c r="AC266" s="59"/>
      <c r="AD266" s="59"/>
    </row>
  </sheetData>
  <sheetProtection algorithmName="SHA-512" hashValue="pxenDRCuCelh7aoPt/uJpr94XZN9ytiSuUvzOWPx10yR+PxUCP1nrnW/3ErQctQ11WhSPvT2OL4zl53g4npEDg==" saltValue="u4dHELvPqBYNwAY70PkC7A==" spinCount="100000" sheet="1" objects="1" scenarios="1" selectLockedCells="1"/>
  <mergeCells count="156">
    <mergeCell ref="A1:M1"/>
    <mergeCell ref="A2:M2"/>
    <mergeCell ref="D3:M3"/>
    <mergeCell ref="A4:C4"/>
    <mergeCell ref="D4:E4"/>
    <mergeCell ref="F4:G4"/>
    <mergeCell ref="H4:I4"/>
    <mergeCell ref="J4:L4"/>
    <mergeCell ref="S47:T47"/>
    <mergeCell ref="O46:O48"/>
    <mergeCell ref="P46:P48"/>
    <mergeCell ref="B12:L12"/>
    <mergeCell ref="B13:K13"/>
    <mergeCell ref="B14:K14"/>
    <mergeCell ref="B15:K15"/>
    <mergeCell ref="B16:K16"/>
    <mergeCell ref="B17:K17"/>
    <mergeCell ref="B5:K5"/>
    <mergeCell ref="B6:I6"/>
    <mergeCell ref="B7:I7"/>
    <mergeCell ref="B8:K8"/>
    <mergeCell ref="B9:I9"/>
    <mergeCell ref="B11:L11"/>
    <mergeCell ref="B24:K24"/>
    <mergeCell ref="B25:K25"/>
    <mergeCell ref="B26:J26"/>
    <mergeCell ref="B27:J27"/>
    <mergeCell ref="B28:J28"/>
    <mergeCell ref="B29:K29"/>
    <mergeCell ref="B18:K18"/>
    <mergeCell ref="B19:K19"/>
    <mergeCell ref="B20:K20"/>
    <mergeCell ref="B21:K21"/>
    <mergeCell ref="B22:K22"/>
    <mergeCell ref="B23:K23"/>
    <mergeCell ref="B36:J36"/>
    <mergeCell ref="B37:J37"/>
    <mergeCell ref="B38:K38"/>
    <mergeCell ref="B39:J39"/>
    <mergeCell ref="B40:J40"/>
    <mergeCell ref="B41:J41"/>
    <mergeCell ref="B30:J30"/>
    <mergeCell ref="B31:L31"/>
    <mergeCell ref="B32:J32"/>
    <mergeCell ref="B33:J33"/>
    <mergeCell ref="B34:L34"/>
    <mergeCell ref="B35:K35"/>
    <mergeCell ref="B48:J48"/>
    <mergeCell ref="B49:L49"/>
    <mergeCell ref="I50:K50"/>
    <mergeCell ref="J51:L51"/>
    <mergeCell ref="I52:L52"/>
    <mergeCell ref="B53:M53"/>
    <mergeCell ref="B42:J42"/>
    <mergeCell ref="B43:J43"/>
    <mergeCell ref="B44:J44"/>
    <mergeCell ref="B45:J45"/>
    <mergeCell ref="B46:J46"/>
    <mergeCell ref="B47:J47"/>
    <mergeCell ref="B56:C56"/>
    <mergeCell ref="E56:F56"/>
    <mergeCell ref="J56:K56"/>
    <mergeCell ref="B57:C57"/>
    <mergeCell ref="E57:F57"/>
    <mergeCell ref="J57:K57"/>
    <mergeCell ref="B54:C54"/>
    <mergeCell ref="E54:F54"/>
    <mergeCell ref="J54:K54"/>
    <mergeCell ref="B55:C55"/>
    <mergeCell ref="E55:F55"/>
    <mergeCell ref="J55:K55"/>
    <mergeCell ref="B60:C60"/>
    <mergeCell ref="E60:F60"/>
    <mergeCell ref="J60:K60"/>
    <mergeCell ref="B61:C61"/>
    <mergeCell ref="E61:F61"/>
    <mergeCell ref="J61:K61"/>
    <mergeCell ref="B58:C58"/>
    <mergeCell ref="E58:F58"/>
    <mergeCell ref="J58:K58"/>
    <mergeCell ref="B59:C59"/>
    <mergeCell ref="E59:F59"/>
    <mergeCell ref="J59:K59"/>
    <mergeCell ref="B64:C64"/>
    <mergeCell ref="E64:F64"/>
    <mergeCell ref="J64:K64"/>
    <mergeCell ref="B65:C65"/>
    <mergeCell ref="E65:F65"/>
    <mergeCell ref="J65:K65"/>
    <mergeCell ref="B62:C62"/>
    <mergeCell ref="E62:F62"/>
    <mergeCell ref="J62:K62"/>
    <mergeCell ref="B63:C63"/>
    <mergeCell ref="E63:F63"/>
    <mergeCell ref="J63:K63"/>
    <mergeCell ref="B70:C70"/>
    <mergeCell ref="E70:F70"/>
    <mergeCell ref="J70:K70"/>
    <mergeCell ref="B72:M72"/>
    <mergeCell ref="B73:C73"/>
    <mergeCell ref="E73:F73"/>
    <mergeCell ref="J73:K73"/>
    <mergeCell ref="B66:C66"/>
    <mergeCell ref="E66:F66"/>
    <mergeCell ref="J66:K66"/>
    <mergeCell ref="B67:L67"/>
    <mergeCell ref="B68:L68"/>
    <mergeCell ref="B69:L69"/>
    <mergeCell ref="B76:C76"/>
    <mergeCell ref="E76:F76"/>
    <mergeCell ref="J76:K76"/>
    <mergeCell ref="B77:C77"/>
    <mergeCell ref="E77:F77"/>
    <mergeCell ref="J77:K77"/>
    <mergeCell ref="B74:C74"/>
    <mergeCell ref="E74:F74"/>
    <mergeCell ref="J74:K74"/>
    <mergeCell ref="B75:C75"/>
    <mergeCell ref="E75:F75"/>
    <mergeCell ref="J75:K75"/>
    <mergeCell ref="B80:C80"/>
    <mergeCell ref="E80:F80"/>
    <mergeCell ref="J80:K80"/>
    <mergeCell ref="B81:C81"/>
    <mergeCell ref="E81:F81"/>
    <mergeCell ref="J81:K81"/>
    <mergeCell ref="B78:C78"/>
    <mergeCell ref="E78:F78"/>
    <mergeCell ref="J78:K78"/>
    <mergeCell ref="B79:C79"/>
    <mergeCell ref="E79:F79"/>
    <mergeCell ref="J79:K79"/>
    <mergeCell ref="B84:C84"/>
    <mergeCell ref="E84:F84"/>
    <mergeCell ref="J84:K84"/>
    <mergeCell ref="B85:C85"/>
    <mergeCell ref="E85:F85"/>
    <mergeCell ref="J85:K85"/>
    <mergeCell ref="B82:C82"/>
    <mergeCell ref="E82:F82"/>
    <mergeCell ref="J82:K82"/>
    <mergeCell ref="B83:C83"/>
    <mergeCell ref="E83:F83"/>
    <mergeCell ref="J83:K83"/>
    <mergeCell ref="B88:C88"/>
    <mergeCell ref="E88:F88"/>
    <mergeCell ref="J88:K88"/>
    <mergeCell ref="B89:C89"/>
    <mergeCell ref="E89:F89"/>
    <mergeCell ref="J89:K89"/>
    <mergeCell ref="B86:C86"/>
    <mergeCell ref="E86:F86"/>
    <mergeCell ref="J86:K86"/>
    <mergeCell ref="B87:C87"/>
    <mergeCell ref="E87:F87"/>
    <mergeCell ref="J87:K87"/>
  </mergeCells>
  <printOptions horizontalCentered="1" verticalCentered="1"/>
  <pageMargins left="0.2" right="0.2" top="0" bottom="0" header="0" footer="0"/>
  <pageSetup scale="73" orientation="portrait" blackAndWhite="1" verticalDpi="0" r:id="rId1"/>
  <rowBreaks count="1" manualBreakCount="1">
    <brk id="5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F152"/>
  <sheetViews>
    <sheetView workbookViewId="0">
      <selection activeCell="J6" sqref="J6:K6"/>
    </sheetView>
  </sheetViews>
  <sheetFormatPr defaultRowHeight="15"/>
  <cols>
    <col min="1" max="1" width="4.85546875" customWidth="1"/>
    <col min="7" max="7" width="7.140625" customWidth="1"/>
    <col min="9" max="9" width="6.7109375" customWidth="1"/>
    <col min="10" max="10" width="2.5703125" customWidth="1"/>
    <col min="11" max="11" width="14" customWidth="1"/>
  </cols>
  <sheetData>
    <row r="1" spans="1:32" ht="18.75" customHeight="1">
      <c r="A1" s="850" t="s">
        <v>365</v>
      </c>
      <c r="B1" s="850"/>
      <c r="C1" s="850"/>
      <c r="D1" s="850"/>
      <c r="E1" s="850"/>
      <c r="F1" s="850"/>
      <c r="G1" s="850"/>
      <c r="H1" s="850"/>
      <c r="I1" s="850"/>
      <c r="J1" s="850"/>
      <c r="K1" s="850"/>
      <c r="L1" s="57"/>
      <c r="M1" s="57"/>
      <c r="N1" s="57"/>
      <c r="O1" s="57"/>
      <c r="P1" s="57"/>
      <c r="Q1" s="57"/>
      <c r="R1" s="57"/>
      <c r="S1" s="57"/>
      <c r="T1" s="57"/>
      <c r="U1" s="57"/>
      <c r="V1" s="57"/>
      <c r="W1" s="57"/>
      <c r="X1" s="57"/>
      <c r="Y1" s="57"/>
      <c r="Z1" s="45"/>
      <c r="AA1" s="45"/>
      <c r="AB1" s="45"/>
      <c r="AC1" s="45"/>
      <c r="AD1" s="45"/>
      <c r="AE1" s="44"/>
      <c r="AF1" s="44"/>
    </row>
    <row r="2" spans="1:32" ht="11.25" customHeight="1">
      <c r="A2" s="851" t="s">
        <v>366</v>
      </c>
      <c r="B2" s="851"/>
      <c r="C2" s="851"/>
      <c r="D2" s="851"/>
      <c r="E2" s="851"/>
      <c r="F2" s="851"/>
      <c r="G2" s="851"/>
      <c r="H2" s="851"/>
      <c r="I2" s="851"/>
      <c r="J2" s="851"/>
      <c r="K2" s="851"/>
      <c r="L2" s="57"/>
      <c r="M2" s="57"/>
      <c r="N2" s="57"/>
      <c r="O2" s="57"/>
      <c r="P2" s="57"/>
      <c r="Q2" s="57"/>
      <c r="R2" s="57"/>
      <c r="S2" s="57"/>
      <c r="T2" s="57"/>
      <c r="U2" s="57"/>
      <c r="V2" s="57"/>
      <c r="W2" s="57"/>
      <c r="X2" s="57"/>
      <c r="Y2" s="57"/>
      <c r="Z2" s="45"/>
      <c r="AA2" s="45"/>
      <c r="AB2" s="45"/>
      <c r="AC2" s="45"/>
      <c r="AD2" s="45"/>
      <c r="AE2" s="44"/>
      <c r="AF2" s="44"/>
    </row>
    <row r="3" spans="1:32" s="43" customFormat="1" ht="14.25" customHeight="1">
      <c r="A3" s="849" t="s">
        <v>13</v>
      </c>
      <c r="B3" s="849"/>
      <c r="C3" s="849"/>
      <c r="D3" s="852" t="str">
        <f>IF('Final Statement'!D3="","",'Final Statement'!D3)</f>
        <v/>
      </c>
      <c r="E3" s="852"/>
      <c r="F3" s="852"/>
      <c r="G3" s="852"/>
      <c r="H3" s="852"/>
      <c r="I3" s="852"/>
      <c r="J3" s="852"/>
      <c r="K3" s="852"/>
      <c r="L3" s="57"/>
      <c r="M3" s="57"/>
      <c r="N3" s="57"/>
      <c r="O3" s="57"/>
      <c r="P3" s="57"/>
      <c r="Q3" s="57"/>
      <c r="R3" s="57"/>
      <c r="S3" s="57"/>
      <c r="T3" s="57"/>
      <c r="U3" s="57"/>
      <c r="V3" s="57"/>
      <c r="W3" s="57"/>
      <c r="X3" s="57"/>
      <c r="Y3" s="57"/>
      <c r="Z3" s="45"/>
      <c r="AA3" s="45"/>
      <c r="AB3" s="45"/>
      <c r="AC3" s="45"/>
      <c r="AD3" s="45"/>
      <c r="AE3" s="44"/>
      <c r="AF3" s="44"/>
    </row>
    <row r="4" spans="1:32" s="43" customFormat="1" ht="14.25" customHeight="1" thickBot="1">
      <c r="A4" s="847" t="s">
        <v>258</v>
      </c>
      <c r="B4" s="848"/>
      <c r="C4" s="848"/>
      <c r="D4" s="848" t="str">
        <f>IF('Final Statement'!H4="","",'Final Statement'!H4)</f>
        <v/>
      </c>
      <c r="E4" s="848"/>
      <c r="F4" s="848"/>
      <c r="G4" s="848"/>
      <c r="H4" s="849"/>
      <c r="I4" s="849"/>
      <c r="J4" s="61"/>
      <c r="K4" s="61"/>
      <c r="L4" s="57"/>
      <c r="M4" s="57"/>
      <c r="N4" s="57"/>
      <c r="O4" s="57"/>
      <c r="P4" s="57"/>
      <c r="Q4" s="57"/>
      <c r="R4" s="57"/>
      <c r="S4" s="57"/>
      <c r="T4" s="57"/>
      <c r="U4" s="57"/>
      <c r="V4" s="57"/>
      <c r="W4" s="57"/>
      <c r="X4" s="57"/>
      <c r="Y4" s="57"/>
      <c r="Z4" s="45"/>
      <c r="AA4" s="45"/>
      <c r="AB4" s="45"/>
      <c r="AC4" s="45"/>
      <c r="AD4" s="45"/>
      <c r="AE4" s="44"/>
      <c r="AF4" s="44"/>
    </row>
    <row r="5" spans="1:32" ht="15" customHeight="1" thickBot="1">
      <c r="A5" s="46" t="s">
        <v>367</v>
      </c>
      <c r="B5" s="47" t="s">
        <v>368</v>
      </c>
      <c r="C5" s="48"/>
      <c r="D5" s="48"/>
      <c r="E5" s="48"/>
      <c r="F5" s="48"/>
      <c r="G5" s="48"/>
      <c r="H5" s="49"/>
      <c r="I5" s="50" t="s">
        <v>370</v>
      </c>
      <c r="J5" s="859" t="str">
        <f>IF(DATA!L5="","",DATA!L5)</f>
        <v/>
      </c>
      <c r="K5" s="859"/>
      <c r="L5" s="57"/>
      <c r="M5" s="57"/>
      <c r="N5" s="57"/>
      <c r="O5" s="57"/>
      <c r="P5" s="57"/>
      <c r="Q5" s="57"/>
      <c r="R5" s="57"/>
      <c r="S5" s="57"/>
      <c r="T5" s="57"/>
      <c r="U5" s="57"/>
      <c r="V5" s="57"/>
      <c r="W5" s="57"/>
      <c r="X5" s="57"/>
      <c r="Y5" s="57"/>
      <c r="Z5" s="45"/>
      <c r="AA5" s="45"/>
      <c r="AB5" s="45"/>
      <c r="AC5" s="45"/>
      <c r="AD5" s="45"/>
      <c r="AE5" s="44"/>
      <c r="AF5" s="44"/>
    </row>
    <row r="6" spans="1:32" ht="15.75" thickBot="1">
      <c r="A6" s="40"/>
      <c r="B6" s="857" t="s">
        <v>369</v>
      </c>
      <c r="C6" s="847"/>
      <c r="D6" s="847"/>
      <c r="E6" s="847"/>
      <c r="F6" s="847"/>
      <c r="G6" s="847"/>
      <c r="H6" s="858"/>
      <c r="I6" s="50" t="s">
        <v>371</v>
      </c>
      <c r="J6" s="860"/>
      <c r="K6" s="860"/>
      <c r="L6" s="57"/>
      <c r="M6" s="57"/>
      <c r="N6" s="57"/>
      <c r="O6" s="57"/>
      <c r="P6" s="57"/>
      <c r="Q6" s="57"/>
      <c r="R6" s="57"/>
      <c r="S6" s="57"/>
      <c r="T6" s="57"/>
      <c r="U6" s="57"/>
      <c r="V6" s="57"/>
      <c r="W6" s="57"/>
      <c r="X6" s="57"/>
      <c r="Y6" s="57"/>
      <c r="Z6" s="45"/>
      <c r="AA6" s="45"/>
      <c r="AB6" s="45"/>
      <c r="AC6" s="45"/>
      <c r="AD6" s="45"/>
      <c r="AE6" s="44"/>
      <c r="AF6" s="44"/>
    </row>
    <row r="7" spans="1:32" ht="16.5" customHeight="1">
      <c r="A7" s="41"/>
      <c r="B7" s="853" t="s">
        <v>383</v>
      </c>
      <c r="C7" s="853"/>
      <c r="D7" s="853"/>
      <c r="E7" s="853"/>
      <c r="F7" s="853"/>
      <c r="G7" s="853"/>
      <c r="H7" s="853"/>
      <c r="I7" s="854"/>
      <c r="J7" s="40" t="s">
        <v>444</v>
      </c>
      <c r="K7" s="40" t="str">
        <f>IF('Final Statement'!M57=0,"",'Final Statement'!M57)</f>
        <v/>
      </c>
      <c r="L7" s="57"/>
      <c r="M7" s="57"/>
      <c r="N7" s="57"/>
      <c r="O7" s="57"/>
      <c r="P7" s="57"/>
      <c r="Q7" s="57"/>
      <c r="R7" s="57"/>
      <c r="S7" s="57"/>
      <c r="T7" s="57"/>
      <c r="U7" s="57"/>
      <c r="V7" s="57"/>
      <c r="W7" s="57"/>
      <c r="X7" s="57"/>
      <c r="Y7" s="57"/>
      <c r="Z7" s="45"/>
      <c r="AA7" s="45"/>
      <c r="AB7" s="45"/>
      <c r="AC7" s="45"/>
      <c r="AD7" s="45"/>
      <c r="AE7" s="44"/>
      <c r="AF7" s="44"/>
    </row>
    <row r="8" spans="1:32" ht="16.5" customHeight="1">
      <c r="A8" s="41"/>
      <c r="B8" s="853" t="s">
        <v>382</v>
      </c>
      <c r="C8" s="853"/>
      <c r="D8" s="853"/>
      <c r="E8" s="853"/>
      <c r="F8" s="853"/>
      <c r="G8" s="853"/>
      <c r="H8" s="853"/>
      <c r="I8" s="853"/>
      <c r="J8" s="41" t="s">
        <v>444</v>
      </c>
      <c r="K8" s="41" t="str">
        <f>IF('Final Statement'!M58=0,"",'Final Statement'!M58)</f>
        <v/>
      </c>
      <c r="L8" s="57"/>
      <c r="M8" s="57"/>
      <c r="N8" s="57"/>
      <c r="O8" s="57"/>
      <c r="P8" s="57"/>
      <c r="Q8" s="57"/>
      <c r="R8" s="57"/>
      <c r="S8" s="57"/>
      <c r="T8" s="57"/>
      <c r="U8" s="57"/>
      <c r="V8" s="57"/>
      <c r="W8" s="57"/>
      <c r="X8" s="57"/>
      <c r="Y8" s="57"/>
      <c r="Z8" s="45"/>
      <c r="AA8" s="45"/>
      <c r="AB8" s="45"/>
      <c r="AC8" s="45"/>
      <c r="AD8" s="45"/>
      <c r="AE8" s="44"/>
      <c r="AF8" s="44"/>
    </row>
    <row r="9" spans="1:32" ht="16.5" customHeight="1">
      <c r="A9" s="41"/>
      <c r="B9" s="853" t="s">
        <v>381</v>
      </c>
      <c r="C9" s="853"/>
      <c r="D9" s="853"/>
      <c r="E9" s="853"/>
      <c r="F9" s="853"/>
      <c r="G9" s="853"/>
      <c r="H9" s="853"/>
      <c r="I9" s="853"/>
      <c r="J9" s="41" t="s">
        <v>444</v>
      </c>
      <c r="K9" s="41" t="str">
        <f>IF('Final Statement'!M59=0,"",'Final Statement'!M59)</f>
        <v/>
      </c>
      <c r="L9" s="57"/>
      <c r="M9" s="57"/>
      <c r="N9" s="57"/>
      <c r="O9" s="57"/>
      <c r="P9" s="57"/>
      <c r="Q9" s="57"/>
      <c r="R9" s="57"/>
      <c r="S9" s="57"/>
      <c r="T9" s="57"/>
      <c r="U9" s="57"/>
      <c r="V9" s="57"/>
      <c r="W9" s="57"/>
      <c r="X9" s="57"/>
      <c r="Y9" s="57"/>
      <c r="Z9" s="45"/>
      <c r="AA9" s="45"/>
      <c r="AB9" s="45"/>
      <c r="AC9" s="45"/>
      <c r="AD9" s="45"/>
      <c r="AE9" s="44"/>
      <c r="AF9" s="44"/>
    </row>
    <row r="10" spans="1:32" ht="16.5" customHeight="1">
      <c r="A10" s="41"/>
      <c r="B10" s="853" t="s">
        <v>380</v>
      </c>
      <c r="C10" s="853"/>
      <c r="D10" s="853"/>
      <c r="E10" s="853"/>
      <c r="F10" s="853"/>
      <c r="G10" s="853"/>
      <c r="H10" s="853"/>
      <c r="I10" s="853"/>
      <c r="J10" s="41" t="s">
        <v>444</v>
      </c>
      <c r="K10" s="41" t="str">
        <f>IF('Final Statement'!M60=0,"",'Final Statement'!M60)</f>
        <v/>
      </c>
      <c r="L10" s="57"/>
      <c r="M10" s="57"/>
      <c r="N10" s="57"/>
      <c r="O10" s="57"/>
      <c r="P10" s="57"/>
      <c r="Q10" s="57"/>
      <c r="R10" s="57"/>
      <c r="S10" s="57"/>
      <c r="T10" s="57"/>
      <c r="U10" s="57"/>
      <c r="V10" s="57"/>
      <c r="W10" s="57"/>
      <c r="X10" s="57"/>
      <c r="Y10" s="57"/>
      <c r="Z10" s="45"/>
      <c r="AA10" s="45"/>
      <c r="AB10" s="45"/>
      <c r="AC10" s="45"/>
      <c r="AD10" s="45"/>
      <c r="AE10" s="44"/>
      <c r="AF10" s="44"/>
    </row>
    <row r="11" spans="1:32" ht="16.5" customHeight="1">
      <c r="A11" s="41"/>
      <c r="B11" s="853" t="s">
        <v>379</v>
      </c>
      <c r="C11" s="853"/>
      <c r="D11" s="853"/>
      <c r="E11" s="853"/>
      <c r="F11" s="853"/>
      <c r="G11" s="853"/>
      <c r="H11" s="853"/>
      <c r="I11" s="853"/>
      <c r="J11" s="41" t="s">
        <v>444</v>
      </c>
      <c r="K11" s="41" t="str">
        <f>IF('Final Statement'!M61=0,"",'Final Statement'!M61)</f>
        <v/>
      </c>
      <c r="L11" s="57"/>
      <c r="M11" s="57"/>
      <c r="N11" s="57"/>
      <c r="O11" s="57"/>
      <c r="P11" s="57"/>
      <c r="Q11" s="57"/>
      <c r="R11" s="57"/>
      <c r="S11" s="57"/>
      <c r="T11" s="57"/>
      <c r="U11" s="57"/>
      <c r="V11" s="57"/>
      <c r="W11" s="57"/>
      <c r="X11" s="57"/>
      <c r="Y11" s="57"/>
      <c r="Z11" s="45"/>
      <c r="AA11" s="45"/>
      <c r="AB11" s="45"/>
      <c r="AC11" s="45"/>
      <c r="AD11" s="45"/>
      <c r="AE11" s="44"/>
      <c r="AF11" s="44"/>
    </row>
    <row r="12" spans="1:32" ht="16.5" customHeight="1">
      <c r="A12" s="41"/>
      <c r="B12" s="853" t="s">
        <v>378</v>
      </c>
      <c r="C12" s="853"/>
      <c r="D12" s="853"/>
      <c r="E12" s="853"/>
      <c r="F12" s="853"/>
      <c r="G12" s="853"/>
      <c r="H12" s="853"/>
      <c r="I12" s="853"/>
      <c r="J12" s="41" t="s">
        <v>444</v>
      </c>
      <c r="K12" s="41" t="str">
        <f>IF('Final Statement'!M62=0,"",'Final Statement'!M62)</f>
        <v/>
      </c>
      <c r="L12" s="57"/>
      <c r="M12" s="57"/>
      <c r="N12" s="57"/>
      <c r="O12" s="57"/>
      <c r="P12" s="57"/>
      <c r="Q12" s="57"/>
      <c r="R12" s="57"/>
      <c r="S12" s="57"/>
      <c r="T12" s="57"/>
      <c r="U12" s="57"/>
      <c r="V12" s="57"/>
      <c r="W12" s="57"/>
      <c r="X12" s="57"/>
      <c r="Y12" s="57"/>
      <c r="Z12" s="45"/>
      <c r="AA12" s="45"/>
      <c r="AB12" s="45"/>
      <c r="AC12" s="45"/>
      <c r="AD12" s="45"/>
      <c r="AE12" s="44"/>
      <c r="AF12" s="44"/>
    </row>
    <row r="13" spans="1:32" ht="16.5" customHeight="1">
      <c r="A13" s="41"/>
      <c r="B13" s="853" t="s">
        <v>372</v>
      </c>
      <c r="C13" s="853"/>
      <c r="D13" s="853"/>
      <c r="E13" s="853"/>
      <c r="F13" s="853"/>
      <c r="G13" s="853"/>
      <c r="H13" s="853"/>
      <c r="I13" s="853"/>
      <c r="J13" s="41" t="s">
        <v>444</v>
      </c>
      <c r="K13" s="41" t="str">
        <f>IF('Final Statement'!M63=0,"",'Final Statement'!M63)</f>
        <v/>
      </c>
      <c r="L13" s="57"/>
      <c r="M13" s="57"/>
      <c r="N13" s="57"/>
      <c r="O13" s="57"/>
      <c r="P13" s="57"/>
      <c r="Q13" s="57"/>
      <c r="R13" s="57"/>
      <c r="S13" s="57"/>
      <c r="T13" s="57"/>
      <c r="U13" s="57"/>
      <c r="V13" s="57"/>
      <c r="W13" s="57"/>
      <c r="X13" s="57"/>
      <c r="Y13" s="57"/>
      <c r="Z13" s="45"/>
      <c r="AA13" s="45"/>
      <c r="AB13" s="45"/>
      <c r="AC13" s="45"/>
      <c r="AD13" s="45"/>
      <c r="AE13" s="44"/>
      <c r="AF13" s="44"/>
    </row>
    <row r="14" spans="1:32" ht="16.5" customHeight="1">
      <c r="A14" s="41"/>
      <c r="B14" s="853" t="s">
        <v>373</v>
      </c>
      <c r="C14" s="853"/>
      <c r="D14" s="853"/>
      <c r="E14" s="853"/>
      <c r="F14" s="853"/>
      <c r="G14" s="853"/>
      <c r="H14" s="853"/>
      <c r="I14" s="853"/>
      <c r="J14" s="41" t="s">
        <v>444</v>
      </c>
      <c r="K14" s="41" t="str">
        <f>IF('Final Statement'!M64=0,"",'Final Statement'!M64)</f>
        <v/>
      </c>
      <c r="L14" s="57"/>
      <c r="M14" s="57"/>
      <c r="N14" s="57"/>
      <c r="O14" s="57"/>
      <c r="P14" s="57"/>
      <c r="Q14" s="57"/>
      <c r="R14" s="57"/>
      <c r="S14" s="57"/>
      <c r="T14" s="57"/>
      <c r="U14" s="57"/>
      <c r="V14" s="57"/>
      <c r="W14" s="57"/>
      <c r="X14" s="57"/>
      <c r="Y14" s="57"/>
      <c r="Z14" s="45"/>
      <c r="AA14" s="45"/>
      <c r="AB14" s="45"/>
      <c r="AC14" s="45"/>
      <c r="AD14" s="45"/>
      <c r="AE14" s="44"/>
      <c r="AF14" s="44"/>
    </row>
    <row r="15" spans="1:32" ht="16.5" customHeight="1">
      <c r="A15" s="41"/>
      <c r="B15" s="853" t="s">
        <v>374</v>
      </c>
      <c r="C15" s="853"/>
      <c r="D15" s="853"/>
      <c r="E15" s="853"/>
      <c r="F15" s="853"/>
      <c r="G15" s="853"/>
      <c r="H15" s="853"/>
      <c r="I15" s="853"/>
      <c r="J15" s="41" t="s">
        <v>444</v>
      </c>
      <c r="K15" s="41" t="str">
        <f>IF('Final Statement'!M65=0,"",'Final Statement'!M65)</f>
        <v/>
      </c>
      <c r="L15" s="57"/>
      <c r="M15" s="57"/>
      <c r="N15" s="57"/>
      <c r="O15" s="57"/>
      <c r="P15" s="57"/>
      <c r="Q15" s="57"/>
      <c r="R15" s="57"/>
      <c r="S15" s="57"/>
      <c r="T15" s="57"/>
      <c r="U15" s="57"/>
      <c r="V15" s="57"/>
      <c r="W15" s="57"/>
      <c r="X15" s="57"/>
      <c r="Y15" s="57"/>
      <c r="Z15" s="45"/>
      <c r="AA15" s="45"/>
      <c r="AB15" s="45"/>
      <c r="AC15" s="45"/>
      <c r="AD15" s="45"/>
      <c r="AE15" s="44"/>
      <c r="AF15" s="44"/>
    </row>
    <row r="16" spans="1:32" ht="16.5" customHeight="1">
      <c r="A16" s="41"/>
      <c r="B16" s="853" t="s">
        <v>375</v>
      </c>
      <c r="C16" s="853"/>
      <c r="D16" s="853"/>
      <c r="E16" s="853"/>
      <c r="F16" s="853"/>
      <c r="G16" s="853"/>
      <c r="H16" s="853"/>
      <c r="I16" s="853"/>
      <c r="J16" s="41" t="s">
        <v>444</v>
      </c>
      <c r="K16" s="41" t="str">
        <f>IF('Final Statement'!M66=0,"",'Final Statement'!M66)</f>
        <v/>
      </c>
      <c r="L16" s="57"/>
      <c r="M16" s="57"/>
      <c r="N16" s="57"/>
      <c r="O16" s="57"/>
      <c r="P16" s="57"/>
      <c r="Q16" s="57"/>
      <c r="R16" s="57"/>
      <c r="S16" s="57"/>
      <c r="T16" s="57"/>
      <c r="U16" s="57"/>
      <c r="V16" s="57"/>
      <c r="W16" s="57"/>
      <c r="X16" s="57"/>
      <c r="Y16" s="57"/>
      <c r="Z16" s="45"/>
      <c r="AA16" s="45"/>
      <c r="AB16" s="45"/>
      <c r="AC16" s="45"/>
      <c r="AD16" s="45"/>
      <c r="AE16" s="44"/>
      <c r="AF16" s="44"/>
    </row>
    <row r="17" spans="1:32" ht="16.5" customHeight="1">
      <c r="A17" s="41"/>
      <c r="B17" s="853" t="s">
        <v>376</v>
      </c>
      <c r="C17" s="853"/>
      <c r="D17" s="853"/>
      <c r="E17" s="853"/>
      <c r="F17" s="853"/>
      <c r="G17" s="853"/>
      <c r="H17" s="853"/>
      <c r="I17" s="853"/>
      <c r="J17" s="41" t="s">
        <v>444</v>
      </c>
      <c r="K17" s="41" t="str">
        <f>IF('Final Statement'!M67=0,"",'Final Statement'!M67)</f>
        <v/>
      </c>
      <c r="L17" s="57"/>
      <c r="M17" s="57"/>
      <c r="N17" s="57"/>
      <c r="O17" s="57"/>
      <c r="P17" s="57"/>
      <c r="Q17" s="57"/>
      <c r="R17" s="57"/>
      <c r="S17" s="57"/>
      <c r="T17" s="57"/>
      <c r="U17" s="57"/>
      <c r="V17" s="57"/>
      <c r="W17" s="57"/>
      <c r="X17" s="57"/>
      <c r="Y17" s="57"/>
      <c r="Z17" s="45"/>
      <c r="AA17" s="45"/>
      <c r="AB17" s="45"/>
      <c r="AC17" s="45"/>
      <c r="AD17" s="45"/>
      <c r="AE17" s="44"/>
      <c r="AF17" s="44"/>
    </row>
    <row r="18" spans="1:32" ht="16.5" customHeight="1">
      <c r="A18" s="41"/>
      <c r="B18" s="853" t="s">
        <v>377</v>
      </c>
      <c r="C18" s="853"/>
      <c r="D18" s="853"/>
      <c r="E18" s="853"/>
      <c r="F18" s="853"/>
      <c r="G18" s="853"/>
      <c r="H18" s="853"/>
      <c r="I18" s="853"/>
      <c r="J18" s="41" t="s">
        <v>444</v>
      </c>
      <c r="K18" s="41" t="str">
        <f>IF('Final Statement'!M68=0,"",'Final Statement'!M68)</f>
        <v/>
      </c>
      <c r="L18" s="57"/>
      <c r="M18" s="57"/>
      <c r="N18" s="57"/>
      <c r="O18" s="57"/>
      <c r="P18" s="57"/>
      <c r="Q18" s="57"/>
      <c r="R18" s="57"/>
      <c r="S18" s="57"/>
      <c r="T18" s="57"/>
      <c r="U18" s="57"/>
      <c r="V18" s="57"/>
      <c r="W18" s="57"/>
      <c r="X18" s="57"/>
      <c r="Y18" s="57"/>
      <c r="Z18" s="45"/>
      <c r="AA18" s="45"/>
      <c r="AB18" s="45"/>
      <c r="AC18" s="45"/>
      <c r="AD18" s="45"/>
      <c r="AE18" s="44"/>
      <c r="AF18" s="44"/>
    </row>
    <row r="19" spans="1:32">
      <c r="A19" s="51" t="s">
        <v>103</v>
      </c>
      <c r="B19" s="853" t="s">
        <v>8</v>
      </c>
      <c r="C19" s="853"/>
      <c r="D19" s="853"/>
      <c r="E19" s="853"/>
      <c r="F19" s="853"/>
      <c r="G19" s="853"/>
      <c r="H19" s="853"/>
      <c r="I19" s="853"/>
      <c r="J19" s="41" t="s">
        <v>444</v>
      </c>
      <c r="K19" s="41" t="str">
        <f>IF('Final Statement'!M6=0,"",'Final Statement'!M6)</f>
        <v/>
      </c>
      <c r="L19" s="57"/>
      <c r="M19" s="57"/>
      <c r="N19" s="57"/>
      <c r="O19" s="57"/>
      <c r="P19" s="57"/>
      <c r="Q19" s="57"/>
      <c r="R19" s="57"/>
      <c r="S19" s="57"/>
      <c r="T19" s="57"/>
      <c r="U19" s="57"/>
      <c r="V19" s="57"/>
      <c r="W19" s="57"/>
      <c r="X19" s="57"/>
      <c r="Y19" s="57"/>
      <c r="Z19" s="45"/>
      <c r="AA19" s="45"/>
      <c r="AB19" s="45"/>
      <c r="AC19" s="45"/>
      <c r="AD19" s="45"/>
      <c r="AE19" s="44"/>
      <c r="AF19" s="44"/>
    </row>
    <row r="20" spans="1:32">
      <c r="A20" s="51" t="s">
        <v>384</v>
      </c>
      <c r="B20" s="853" t="s">
        <v>385</v>
      </c>
      <c r="C20" s="853"/>
      <c r="D20" s="853"/>
      <c r="E20" s="853"/>
      <c r="F20" s="853"/>
      <c r="G20" s="853"/>
      <c r="H20" s="853"/>
      <c r="I20" s="853"/>
      <c r="J20" s="41" t="s">
        <v>444</v>
      </c>
      <c r="K20" s="41" t="str">
        <f>IF('Final Statement'!M7=0,"",'Final Statement'!M7)</f>
        <v/>
      </c>
      <c r="L20" s="57"/>
      <c r="M20" s="57"/>
      <c r="N20" s="57"/>
      <c r="O20" s="57"/>
      <c r="P20" s="57"/>
      <c r="Q20" s="57"/>
      <c r="R20" s="57"/>
      <c r="S20" s="57"/>
      <c r="T20" s="57"/>
      <c r="U20" s="57"/>
      <c r="V20" s="57"/>
      <c r="W20" s="57"/>
      <c r="X20" s="57"/>
      <c r="Y20" s="57"/>
      <c r="Z20" s="45"/>
      <c r="AA20" s="45"/>
      <c r="AB20" s="45"/>
      <c r="AC20" s="45"/>
      <c r="AD20" s="45"/>
      <c r="AE20" s="44"/>
      <c r="AF20" s="44"/>
    </row>
    <row r="21" spans="1:32">
      <c r="A21" s="51" t="s">
        <v>150</v>
      </c>
      <c r="B21" s="853" t="s">
        <v>386</v>
      </c>
      <c r="C21" s="853"/>
      <c r="D21" s="853"/>
      <c r="E21" s="853"/>
      <c r="F21" s="853"/>
      <c r="G21" s="853"/>
      <c r="H21" s="853"/>
      <c r="I21" s="853"/>
      <c r="J21" s="41" t="s">
        <v>444</v>
      </c>
      <c r="K21" s="41" t="str">
        <f>IF('Final Statement'!M70+'Final Statement'!M71+'Final Statement'!M72=0,"",'Final Statement'!M70+'Final Statement'!M71+'Final Statement'!M72)</f>
        <v/>
      </c>
      <c r="L21" s="57"/>
      <c r="M21" s="57"/>
      <c r="N21" s="57"/>
      <c r="O21" s="57"/>
      <c r="P21" s="57"/>
      <c r="Q21" s="57"/>
      <c r="R21" s="57"/>
      <c r="S21" s="57"/>
      <c r="T21" s="57"/>
      <c r="U21" s="57"/>
      <c r="V21" s="57"/>
      <c r="W21" s="57"/>
      <c r="X21" s="57"/>
      <c r="Y21" s="57"/>
      <c r="Z21" s="45"/>
      <c r="AA21" s="45"/>
      <c r="AB21" s="45"/>
      <c r="AC21" s="45"/>
      <c r="AD21" s="45"/>
      <c r="AE21" s="44"/>
      <c r="AF21" s="44"/>
    </row>
    <row r="22" spans="1:32" s="19" customFormat="1">
      <c r="A22" s="51" t="s">
        <v>111</v>
      </c>
      <c r="B22" s="861" t="s">
        <v>445</v>
      </c>
      <c r="C22" s="861"/>
      <c r="D22" s="861"/>
      <c r="E22" s="861"/>
      <c r="F22" s="861"/>
      <c r="G22" s="861"/>
      <c r="H22" s="861"/>
      <c r="I22" s="861"/>
      <c r="J22" s="41" t="s">
        <v>444</v>
      </c>
      <c r="K22" s="41" t="str">
        <f>IF('Final Statement'!M8=0,"",'Final Statement'!M8)</f>
        <v/>
      </c>
      <c r="L22" s="57"/>
      <c r="M22" s="57"/>
      <c r="N22" s="57"/>
      <c r="O22" s="57"/>
      <c r="P22" s="57"/>
      <c r="Q22" s="57"/>
      <c r="R22" s="57"/>
      <c r="S22" s="57"/>
      <c r="T22" s="57"/>
      <c r="U22" s="57"/>
      <c r="V22" s="57"/>
      <c r="W22" s="57"/>
      <c r="X22" s="57"/>
      <c r="Y22" s="57"/>
      <c r="Z22" s="45"/>
      <c r="AA22" s="45"/>
      <c r="AB22" s="45"/>
      <c r="AC22" s="45"/>
      <c r="AD22" s="45"/>
      <c r="AE22" s="44"/>
      <c r="AF22" s="44"/>
    </row>
    <row r="23" spans="1:32">
      <c r="A23" s="51" t="s">
        <v>113</v>
      </c>
      <c r="B23" s="853" t="s">
        <v>446</v>
      </c>
      <c r="C23" s="853"/>
      <c r="D23" s="853"/>
      <c r="E23" s="853"/>
      <c r="F23" s="853"/>
      <c r="G23" s="853"/>
      <c r="H23" s="853"/>
      <c r="I23" s="853"/>
      <c r="J23" s="41" t="s">
        <v>444</v>
      </c>
      <c r="K23" s="41">
        <f>'Final Statement'!M9</f>
        <v>0</v>
      </c>
      <c r="L23" s="57"/>
      <c r="M23" s="57"/>
      <c r="N23" s="57"/>
      <c r="O23" s="57"/>
      <c r="P23" s="57"/>
      <c r="Q23" s="57"/>
      <c r="R23" s="57"/>
      <c r="S23" s="57"/>
      <c r="T23" s="57"/>
      <c r="U23" s="57"/>
      <c r="V23" s="57"/>
      <c r="W23" s="57"/>
      <c r="X23" s="57"/>
      <c r="Y23" s="57"/>
      <c r="Z23" s="45"/>
      <c r="AA23" s="45"/>
      <c r="AB23" s="45"/>
      <c r="AC23" s="45"/>
      <c r="AD23" s="45"/>
      <c r="AE23" s="44"/>
      <c r="AF23" s="44"/>
    </row>
    <row r="24" spans="1:32">
      <c r="A24" s="52">
        <v>2</v>
      </c>
      <c r="B24" s="855" t="s">
        <v>387</v>
      </c>
      <c r="C24" s="855"/>
      <c r="D24" s="855"/>
      <c r="E24" s="855"/>
      <c r="F24" s="855"/>
      <c r="G24" s="855"/>
      <c r="H24" s="855"/>
      <c r="I24" s="855"/>
      <c r="J24" s="41" t="s">
        <v>444</v>
      </c>
      <c r="K24" s="41"/>
      <c r="L24" s="57"/>
      <c r="M24" s="57"/>
      <c r="N24" s="57"/>
      <c r="O24" s="57"/>
      <c r="P24" s="57"/>
      <c r="Q24" s="57"/>
      <c r="R24" s="57"/>
      <c r="S24" s="57"/>
      <c r="T24" s="57"/>
      <c r="U24" s="57"/>
      <c r="V24" s="57"/>
      <c r="W24" s="57"/>
      <c r="X24" s="57"/>
      <c r="Y24" s="57"/>
      <c r="Z24" s="45"/>
      <c r="AA24" s="45"/>
      <c r="AB24" s="45"/>
      <c r="AC24" s="45"/>
      <c r="AD24" s="45"/>
      <c r="AE24" s="44"/>
      <c r="AF24" s="44"/>
    </row>
    <row r="25" spans="1:32">
      <c r="A25" s="51" t="s">
        <v>121</v>
      </c>
      <c r="B25" s="853" t="s">
        <v>388</v>
      </c>
      <c r="C25" s="853"/>
      <c r="D25" s="853"/>
      <c r="E25" s="853"/>
      <c r="F25" s="853"/>
      <c r="G25" s="853"/>
      <c r="H25" s="853"/>
      <c r="I25" s="853"/>
      <c r="J25" s="41" t="s">
        <v>444</v>
      </c>
      <c r="K25" s="41"/>
      <c r="L25" s="57"/>
      <c r="M25" s="57"/>
      <c r="N25" s="57"/>
      <c r="O25" s="57"/>
      <c r="P25" s="57"/>
      <c r="Q25" s="57"/>
      <c r="R25" s="57"/>
      <c r="S25" s="57"/>
      <c r="T25" s="57"/>
      <c r="U25" s="57"/>
      <c r="V25" s="57"/>
      <c r="W25" s="57"/>
      <c r="X25" s="57"/>
      <c r="Y25" s="57"/>
      <c r="Z25" s="45"/>
      <c r="AA25" s="45"/>
      <c r="AB25" s="45"/>
      <c r="AC25" s="45"/>
      <c r="AD25" s="45"/>
      <c r="AE25" s="44"/>
      <c r="AF25" s="44"/>
    </row>
    <row r="26" spans="1:32">
      <c r="A26" s="51" t="s">
        <v>389</v>
      </c>
      <c r="B26" s="853" t="s">
        <v>390</v>
      </c>
      <c r="C26" s="853"/>
      <c r="D26" s="853"/>
      <c r="E26" s="853"/>
      <c r="F26" s="853"/>
      <c r="G26" s="853"/>
      <c r="H26" s="853"/>
      <c r="I26" s="853"/>
      <c r="J26" s="41" t="s">
        <v>444</v>
      </c>
      <c r="K26" s="41"/>
      <c r="L26" s="57"/>
      <c r="M26" s="57"/>
      <c r="N26" s="57"/>
      <c r="O26" s="57"/>
      <c r="P26" s="57"/>
      <c r="Q26" s="57"/>
      <c r="R26" s="57"/>
      <c r="S26" s="57"/>
      <c r="T26" s="57"/>
      <c r="U26" s="57"/>
      <c r="V26" s="57"/>
      <c r="W26" s="57"/>
      <c r="X26" s="57"/>
      <c r="Y26" s="57"/>
      <c r="Z26" s="45"/>
      <c r="AA26" s="45"/>
      <c r="AB26" s="45"/>
      <c r="AC26" s="45"/>
      <c r="AD26" s="45"/>
      <c r="AE26" s="44"/>
      <c r="AF26" s="44"/>
    </row>
    <row r="27" spans="1:32">
      <c r="A27" s="51" t="s">
        <v>391</v>
      </c>
      <c r="B27" s="853" t="s">
        <v>392</v>
      </c>
      <c r="C27" s="853"/>
      <c r="D27" s="853"/>
      <c r="E27" s="853"/>
      <c r="F27" s="853"/>
      <c r="G27" s="853"/>
      <c r="H27" s="853"/>
      <c r="I27" s="853"/>
      <c r="J27" s="41" t="s">
        <v>444</v>
      </c>
      <c r="K27" s="41"/>
      <c r="L27" s="57"/>
      <c r="M27" s="57"/>
      <c r="N27" s="57"/>
      <c r="O27" s="57"/>
      <c r="P27" s="57"/>
      <c r="Q27" s="57"/>
      <c r="R27" s="57"/>
      <c r="S27" s="57"/>
      <c r="T27" s="57"/>
      <c r="U27" s="57"/>
      <c r="V27" s="57"/>
      <c r="W27" s="57"/>
      <c r="X27" s="57"/>
      <c r="Y27" s="57"/>
      <c r="Z27" s="45"/>
      <c r="AA27" s="45"/>
      <c r="AB27" s="45"/>
      <c r="AC27" s="45"/>
      <c r="AD27" s="45"/>
      <c r="AE27" s="44"/>
      <c r="AF27" s="44"/>
    </row>
    <row r="28" spans="1:32">
      <c r="A28" s="41"/>
      <c r="B28" s="853" t="s">
        <v>393</v>
      </c>
      <c r="C28" s="853"/>
      <c r="D28" s="853"/>
      <c r="E28" s="853"/>
      <c r="F28" s="853"/>
      <c r="G28" s="853"/>
      <c r="H28" s="853"/>
      <c r="I28" s="853"/>
      <c r="J28" s="41" t="s">
        <v>444</v>
      </c>
      <c r="K28" s="41" t="str">
        <f>IF('Final Statement'!M10=0,"",'Final Statement'!M10)</f>
        <v/>
      </c>
      <c r="L28" s="57"/>
      <c r="M28" s="57"/>
      <c r="N28" s="57"/>
      <c r="O28" s="57"/>
      <c r="P28" s="57"/>
      <c r="Q28" s="57"/>
      <c r="R28" s="57"/>
      <c r="S28" s="57"/>
      <c r="T28" s="57"/>
      <c r="U28" s="57"/>
      <c r="V28" s="57"/>
      <c r="W28" s="57"/>
      <c r="X28" s="57"/>
      <c r="Y28" s="57"/>
      <c r="Z28" s="45"/>
      <c r="AA28" s="45"/>
      <c r="AB28" s="45"/>
      <c r="AC28" s="45"/>
      <c r="AD28" s="45"/>
      <c r="AE28" s="44"/>
      <c r="AF28" s="44"/>
    </row>
    <row r="29" spans="1:32">
      <c r="A29" s="52">
        <v>3</v>
      </c>
      <c r="B29" s="853" t="s">
        <v>22</v>
      </c>
      <c r="C29" s="853"/>
      <c r="D29" s="853"/>
      <c r="E29" s="853"/>
      <c r="F29" s="853"/>
      <c r="G29" s="853"/>
      <c r="H29" s="853"/>
      <c r="I29" s="853"/>
      <c r="J29" s="41" t="s">
        <v>444</v>
      </c>
      <c r="K29" s="41">
        <f>'Final Statement'!M12</f>
        <v>0</v>
      </c>
      <c r="L29" s="57"/>
      <c r="M29" s="57"/>
      <c r="N29" s="57"/>
      <c r="O29" s="57"/>
      <c r="P29" s="57"/>
      <c r="Q29" s="57"/>
      <c r="R29" s="57"/>
      <c r="S29" s="57"/>
      <c r="T29" s="57"/>
      <c r="U29" s="57"/>
      <c r="V29" s="57"/>
      <c r="W29" s="57"/>
      <c r="X29" s="57"/>
      <c r="Y29" s="57"/>
      <c r="Z29" s="45"/>
      <c r="AA29" s="45"/>
      <c r="AB29" s="45"/>
      <c r="AC29" s="45"/>
      <c r="AD29" s="45"/>
      <c r="AE29" s="44"/>
      <c r="AF29" s="44"/>
    </row>
    <row r="30" spans="1:32">
      <c r="A30" s="52">
        <v>4</v>
      </c>
      <c r="B30" s="853" t="s">
        <v>394</v>
      </c>
      <c r="C30" s="853"/>
      <c r="D30" s="853"/>
      <c r="E30" s="853"/>
      <c r="F30" s="853"/>
      <c r="G30" s="853"/>
      <c r="H30" s="853"/>
      <c r="I30" s="853"/>
      <c r="J30" s="41" t="s">
        <v>444</v>
      </c>
      <c r="K30" s="41"/>
      <c r="L30" s="57"/>
      <c r="M30" s="57"/>
      <c r="N30" s="57"/>
      <c r="O30" s="57"/>
      <c r="P30" s="57"/>
      <c r="Q30" s="57"/>
      <c r="R30" s="57"/>
      <c r="S30" s="57"/>
      <c r="T30" s="57"/>
      <c r="U30" s="57"/>
      <c r="V30" s="57"/>
      <c r="W30" s="57"/>
      <c r="X30" s="57"/>
      <c r="Y30" s="57"/>
      <c r="Z30" s="45"/>
      <c r="AA30" s="45"/>
      <c r="AB30" s="45"/>
      <c r="AC30" s="45"/>
      <c r="AD30" s="45"/>
      <c r="AE30" s="44"/>
      <c r="AF30" s="44"/>
    </row>
    <row r="31" spans="1:32">
      <c r="A31" s="52"/>
      <c r="B31" s="853" t="s">
        <v>395</v>
      </c>
      <c r="C31" s="853"/>
      <c r="D31" s="853"/>
      <c r="E31" s="853"/>
      <c r="F31" s="853"/>
      <c r="G31" s="853"/>
      <c r="H31" s="853"/>
      <c r="I31" s="853"/>
      <c r="J31" s="41" t="s">
        <v>444</v>
      </c>
      <c r="K31" s="41" t="str">
        <f>IF('Final Statement'!M13=0,"",'Final Statement'!M13)</f>
        <v/>
      </c>
      <c r="L31" s="57"/>
      <c r="M31" s="57"/>
      <c r="N31" s="57"/>
      <c r="O31" s="57"/>
      <c r="P31" s="57"/>
      <c r="Q31" s="57"/>
      <c r="R31" s="57"/>
      <c r="S31" s="57"/>
      <c r="T31" s="57"/>
      <c r="U31" s="57"/>
      <c r="V31" s="57"/>
      <c r="W31" s="57"/>
      <c r="X31" s="57"/>
      <c r="Y31" s="57"/>
      <c r="Z31" s="45"/>
      <c r="AA31" s="45"/>
      <c r="AB31" s="45"/>
      <c r="AC31" s="45"/>
      <c r="AD31" s="45"/>
      <c r="AE31" s="44"/>
      <c r="AF31" s="44"/>
    </row>
    <row r="32" spans="1:32">
      <c r="A32" s="52">
        <v>5</v>
      </c>
      <c r="B32" s="853" t="s">
        <v>396</v>
      </c>
      <c r="C32" s="853"/>
      <c r="D32" s="853"/>
      <c r="E32" s="853"/>
      <c r="F32" s="853"/>
      <c r="G32" s="853"/>
      <c r="H32" s="853"/>
      <c r="I32" s="853"/>
      <c r="J32" s="41" t="s">
        <v>444</v>
      </c>
      <c r="K32" s="41">
        <f>'Final Statement'!M14</f>
        <v>0</v>
      </c>
      <c r="L32" s="57"/>
      <c r="M32" s="57"/>
      <c r="N32" s="57"/>
      <c r="O32" s="57"/>
      <c r="P32" s="57"/>
      <c r="Q32" s="57"/>
      <c r="R32" s="57"/>
      <c r="S32" s="57"/>
      <c r="T32" s="57"/>
      <c r="U32" s="57"/>
      <c r="V32" s="57"/>
      <c r="W32" s="57"/>
      <c r="X32" s="57"/>
      <c r="Y32" s="57"/>
      <c r="Z32" s="45"/>
      <c r="AA32" s="45"/>
      <c r="AB32" s="45"/>
      <c r="AC32" s="45"/>
      <c r="AD32" s="45"/>
      <c r="AE32" s="44"/>
      <c r="AF32" s="44"/>
    </row>
    <row r="33" spans="1:32">
      <c r="A33" s="52">
        <v>6</v>
      </c>
      <c r="B33" s="853" t="s">
        <v>397</v>
      </c>
      <c r="C33" s="853"/>
      <c r="D33" s="853"/>
      <c r="E33" s="853"/>
      <c r="F33" s="853"/>
      <c r="G33" s="853"/>
      <c r="H33" s="853"/>
      <c r="I33" s="853"/>
      <c r="J33" s="41" t="s">
        <v>444</v>
      </c>
      <c r="K33" s="41" t="str">
        <f>IF('Final Statement'!M15=0,"",'Final Statement'!M15)</f>
        <v/>
      </c>
      <c r="L33" s="57"/>
      <c r="M33" s="57"/>
      <c r="N33" s="57"/>
      <c r="O33" s="57"/>
      <c r="P33" s="57"/>
      <c r="Q33" s="57"/>
      <c r="R33" s="57"/>
      <c r="S33" s="57"/>
      <c r="T33" s="57"/>
      <c r="U33" s="57"/>
      <c r="V33" s="57"/>
      <c r="W33" s="57"/>
      <c r="X33" s="57"/>
      <c r="Y33" s="57"/>
      <c r="Z33" s="45"/>
      <c r="AA33" s="45"/>
      <c r="AB33" s="45"/>
      <c r="AC33" s="45"/>
      <c r="AD33" s="45"/>
      <c r="AE33" s="44"/>
      <c r="AF33" s="44"/>
    </row>
    <row r="34" spans="1:32">
      <c r="A34" s="52">
        <v>7</v>
      </c>
      <c r="B34" s="853" t="s">
        <v>398</v>
      </c>
      <c r="C34" s="853"/>
      <c r="D34" s="853"/>
      <c r="E34" s="853"/>
      <c r="F34" s="853"/>
      <c r="G34" s="853"/>
      <c r="H34" s="853"/>
      <c r="I34" s="853"/>
      <c r="J34" s="41" t="s">
        <v>444</v>
      </c>
      <c r="K34" s="41" t="str">
        <f>IF('Final Statement'!M16=0,"",'Final Statement'!M16)</f>
        <v/>
      </c>
      <c r="L34" s="57"/>
      <c r="M34" s="57"/>
      <c r="N34" s="57"/>
      <c r="O34" s="57"/>
      <c r="P34" s="57"/>
      <c r="Q34" s="57"/>
      <c r="R34" s="57"/>
      <c r="S34" s="57"/>
      <c r="T34" s="57"/>
      <c r="U34" s="57"/>
      <c r="V34" s="57"/>
      <c r="W34" s="57"/>
      <c r="X34" s="57"/>
      <c r="Y34" s="57"/>
      <c r="Z34" s="45"/>
      <c r="AA34" s="45"/>
      <c r="AB34" s="45"/>
      <c r="AC34" s="45"/>
      <c r="AD34" s="45"/>
      <c r="AE34" s="44"/>
      <c r="AF34" s="44"/>
    </row>
    <row r="35" spans="1:32">
      <c r="A35" s="52">
        <v>8</v>
      </c>
      <c r="B35" s="853" t="s">
        <v>399</v>
      </c>
      <c r="C35" s="853"/>
      <c r="D35" s="853"/>
      <c r="E35" s="853"/>
      <c r="F35" s="853"/>
      <c r="G35" s="853"/>
      <c r="H35" s="853"/>
      <c r="I35" s="853"/>
      <c r="J35" s="41" t="s">
        <v>444</v>
      </c>
      <c r="K35" s="53">
        <f>'Final Statement'!M17</f>
        <v>0</v>
      </c>
      <c r="L35" s="57"/>
      <c r="M35" s="57"/>
      <c r="N35" s="57"/>
      <c r="O35" s="57"/>
      <c r="P35" s="57"/>
      <c r="Q35" s="57"/>
      <c r="R35" s="57"/>
      <c r="S35" s="57"/>
      <c r="T35" s="57"/>
      <c r="U35" s="57"/>
      <c r="V35" s="57"/>
      <c r="W35" s="57"/>
      <c r="X35" s="57"/>
      <c r="Y35" s="57"/>
      <c r="Z35" s="45"/>
      <c r="AA35" s="45"/>
      <c r="AB35" s="45"/>
      <c r="AC35" s="45"/>
      <c r="AD35" s="45"/>
      <c r="AE35" s="44"/>
      <c r="AF35" s="44"/>
    </row>
    <row r="36" spans="1:32">
      <c r="A36" s="52">
        <v>9</v>
      </c>
      <c r="B36" s="853" t="s">
        <v>400</v>
      </c>
      <c r="C36" s="853"/>
      <c r="D36" s="853"/>
      <c r="E36" s="853"/>
      <c r="F36" s="853"/>
      <c r="G36" s="853"/>
      <c r="H36" s="853"/>
      <c r="I36" s="853"/>
      <c r="J36" s="41"/>
      <c r="K36" s="41"/>
      <c r="L36" s="57"/>
      <c r="M36" s="57"/>
      <c r="N36" s="57"/>
      <c r="O36" s="57"/>
      <c r="P36" s="57"/>
      <c r="Q36" s="57"/>
      <c r="R36" s="57"/>
      <c r="S36" s="57"/>
      <c r="T36" s="57"/>
      <c r="U36" s="57"/>
      <c r="V36" s="57"/>
      <c r="W36" s="57"/>
      <c r="X36" s="57"/>
      <c r="Y36" s="57"/>
      <c r="Z36" s="45"/>
      <c r="AA36" s="45"/>
      <c r="AB36" s="45"/>
      <c r="AC36" s="45"/>
      <c r="AD36" s="45"/>
      <c r="AE36" s="44"/>
      <c r="AF36" s="44"/>
    </row>
    <row r="37" spans="1:32">
      <c r="A37" s="51" t="s">
        <v>100</v>
      </c>
      <c r="B37" s="853" t="s">
        <v>407</v>
      </c>
      <c r="C37" s="853"/>
      <c r="D37" s="853"/>
      <c r="E37" s="853"/>
      <c r="F37" s="853"/>
      <c r="G37" s="853"/>
      <c r="H37" s="853"/>
      <c r="I37" s="853"/>
      <c r="J37" s="41" t="s">
        <v>444</v>
      </c>
      <c r="K37" s="41" t="str">
        <f>IF('Final Statement'!M33=0,"",'Final Statement'!M33)</f>
        <v/>
      </c>
      <c r="L37" s="57"/>
      <c r="M37" s="57"/>
      <c r="N37" s="57"/>
      <c r="O37" s="57"/>
      <c r="P37" s="57"/>
      <c r="Q37" s="57"/>
      <c r="R37" s="57"/>
      <c r="S37" s="57"/>
      <c r="T37" s="57"/>
      <c r="U37" s="57"/>
      <c r="V37" s="57"/>
      <c r="W37" s="57"/>
      <c r="X37" s="57"/>
      <c r="Y37" s="57"/>
      <c r="Z37" s="45"/>
      <c r="AA37" s="45"/>
      <c r="AB37" s="45"/>
      <c r="AC37" s="45"/>
      <c r="AD37" s="45"/>
      <c r="AE37" s="44"/>
      <c r="AF37" s="44"/>
    </row>
    <row r="38" spans="1:32" s="19" customFormat="1">
      <c r="A38" s="51"/>
      <c r="B38" s="855" t="s">
        <v>408</v>
      </c>
      <c r="C38" s="855"/>
      <c r="D38" s="855"/>
      <c r="E38" s="855"/>
      <c r="F38" s="855"/>
      <c r="G38" s="855"/>
      <c r="H38" s="855"/>
      <c r="I38" s="855"/>
      <c r="J38" s="41"/>
      <c r="K38" s="41"/>
      <c r="L38" s="57"/>
      <c r="M38" s="57"/>
      <c r="N38" s="57"/>
      <c r="O38" s="57"/>
      <c r="P38" s="57"/>
      <c r="Q38" s="57"/>
      <c r="R38" s="57"/>
      <c r="S38" s="57"/>
      <c r="T38" s="57"/>
      <c r="U38" s="57"/>
      <c r="V38" s="57"/>
      <c r="W38" s="57"/>
      <c r="X38" s="57"/>
      <c r="Y38" s="57"/>
      <c r="Z38" s="45"/>
      <c r="AA38" s="45"/>
      <c r="AB38" s="45"/>
      <c r="AC38" s="45"/>
      <c r="AD38" s="45"/>
      <c r="AE38" s="44"/>
      <c r="AF38" s="44"/>
    </row>
    <row r="39" spans="1:32" s="19" customFormat="1">
      <c r="A39" s="51"/>
      <c r="B39" s="853" t="s">
        <v>409</v>
      </c>
      <c r="C39" s="853"/>
      <c r="D39" s="853"/>
      <c r="E39" s="853"/>
      <c r="F39" s="853"/>
      <c r="G39" s="853"/>
      <c r="H39" s="853"/>
      <c r="I39" s="853"/>
      <c r="J39" s="41"/>
      <c r="K39" s="41"/>
      <c r="L39" s="57"/>
      <c r="M39" s="57"/>
      <c r="N39" s="57"/>
      <c r="O39" s="57"/>
      <c r="P39" s="57"/>
      <c r="Q39" s="57"/>
      <c r="R39" s="57"/>
      <c r="S39" s="57"/>
      <c r="T39" s="57"/>
      <c r="U39" s="57"/>
      <c r="V39" s="57"/>
      <c r="W39" s="57"/>
      <c r="X39" s="57"/>
      <c r="Y39" s="57"/>
      <c r="Z39" s="45"/>
      <c r="AA39" s="45"/>
      <c r="AB39" s="45"/>
      <c r="AC39" s="45"/>
      <c r="AD39" s="45"/>
      <c r="AE39" s="44"/>
      <c r="AF39" s="44"/>
    </row>
    <row r="40" spans="1:32">
      <c r="A40" s="51" t="s">
        <v>103</v>
      </c>
      <c r="B40" s="856" t="s">
        <v>401</v>
      </c>
      <c r="C40" s="856"/>
      <c r="D40" s="856"/>
      <c r="E40" s="856"/>
      <c r="F40" s="856"/>
      <c r="G40" s="856"/>
      <c r="H40" s="856"/>
      <c r="I40" s="856"/>
      <c r="J40" s="41" t="s">
        <v>444</v>
      </c>
      <c r="K40" s="41" t="str">
        <f>IF('Final Statement'!M34=0,"",'Final Statement'!M34)</f>
        <v/>
      </c>
      <c r="L40" s="57"/>
      <c r="M40" s="57"/>
      <c r="N40" s="57"/>
      <c r="O40" s="57"/>
      <c r="P40" s="57"/>
      <c r="Q40" s="57"/>
      <c r="R40" s="57"/>
      <c r="S40" s="57"/>
      <c r="T40" s="57"/>
      <c r="U40" s="57"/>
      <c r="V40" s="57"/>
      <c r="W40" s="57"/>
      <c r="X40" s="57"/>
      <c r="Y40" s="57"/>
      <c r="Z40" s="45"/>
      <c r="AA40" s="45"/>
      <c r="AB40" s="45"/>
      <c r="AC40" s="45"/>
      <c r="AD40" s="45"/>
      <c r="AE40" s="44"/>
      <c r="AF40" s="44"/>
    </row>
    <row r="41" spans="1:32">
      <c r="A41" s="51"/>
      <c r="B41" s="853" t="s">
        <v>402</v>
      </c>
      <c r="C41" s="853"/>
      <c r="D41" s="853"/>
      <c r="E41" s="853"/>
      <c r="F41" s="853"/>
      <c r="G41" s="853"/>
      <c r="H41" s="853"/>
      <c r="I41" s="853"/>
      <c r="J41" s="41"/>
      <c r="K41" s="41"/>
      <c r="L41" s="57"/>
      <c r="M41" s="57"/>
      <c r="N41" s="57"/>
      <c r="O41" s="57"/>
      <c r="P41" s="57"/>
      <c r="Q41" s="57"/>
      <c r="R41" s="57"/>
      <c r="S41" s="57"/>
      <c r="T41" s="57"/>
      <c r="U41" s="57"/>
      <c r="V41" s="57"/>
      <c r="W41" s="57"/>
      <c r="X41" s="57"/>
      <c r="Y41" s="57"/>
      <c r="Z41" s="45"/>
      <c r="AA41" s="45"/>
      <c r="AB41" s="45"/>
      <c r="AC41" s="45"/>
      <c r="AD41" s="45"/>
      <c r="AE41" s="44"/>
      <c r="AF41" s="44"/>
    </row>
    <row r="42" spans="1:32">
      <c r="A42" s="51" t="s">
        <v>107</v>
      </c>
      <c r="B42" s="853" t="s">
        <v>403</v>
      </c>
      <c r="C42" s="853"/>
      <c r="D42" s="853"/>
      <c r="E42" s="853"/>
      <c r="F42" s="853"/>
      <c r="G42" s="853"/>
      <c r="H42" s="853"/>
      <c r="I42" s="853"/>
      <c r="J42" s="41" t="s">
        <v>444</v>
      </c>
      <c r="K42" s="41" t="str">
        <f>IF('Final Statement'!M35=0,"",'Final Statement'!M35)</f>
        <v/>
      </c>
      <c r="L42" s="57"/>
      <c r="M42" s="57"/>
      <c r="N42" s="57"/>
      <c r="O42" s="57"/>
      <c r="P42" s="57"/>
      <c r="Q42" s="57"/>
      <c r="R42" s="57"/>
      <c r="S42" s="57"/>
      <c r="T42" s="57"/>
      <c r="U42" s="57"/>
      <c r="V42" s="57"/>
      <c r="W42" s="57"/>
      <c r="X42" s="57"/>
      <c r="Y42" s="57"/>
      <c r="Z42" s="45"/>
      <c r="AA42" s="45"/>
      <c r="AB42" s="45"/>
      <c r="AC42" s="45"/>
      <c r="AD42" s="45"/>
      <c r="AE42" s="44"/>
      <c r="AF42" s="44"/>
    </row>
    <row r="43" spans="1:32">
      <c r="A43" s="51"/>
      <c r="B43" s="853" t="s">
        <v>404</v>
      </c>
      <c r="C43" s="853"/>
      <c r="D43" s="853"/>
      <c r="E43" s="853"/>
      <c r="F43" s="853"/>
      <c r="G43" s="853"/>
      <c r="H43" s="853"/>
      <c r="I43" s="853"/>
      <c r="J43" s="41"/>
      <c r="K43" s="41"/>
      <c r="L43" s="57"/>
      <c r="M43" s="57"/>
      <c r="N43" s="57"/>
      <c r="O43" s="57"/>
      <c r="P43" s="57"/>
      <c r="Q43" s="57"/>
      <c r="R43" s="57"/>
      <c r="S43" s="57"/>
      <c r="T43" s="57"/>
      <c r="U43" s="57"/>
      <c r="V43" s="57"/>
      <c r="W43" s="57"/>
      <c r="X43" s="57"/>
      <c r="Y43" s="57"/>
      <c r="Z43" s="45"/>
      <c r="AA43" s="45"/>
      <c r="AB43" s="45"/>
      <c r="AC43" s="45"/>
      <c r="AD43" s="45"/>
      <c r="AE43" s="44"/>
      <c r="AF43" s="44"/>
    </row>
    <row r="44" spans="1:32">
      <c r="A44" s="51" t="s">
        <v>150</v>
      </c>
      <c r="B44" s="853" t="s">
        <v>405</v>
      </c>
      <c r="C44" s="853"/>
      <c r="D44" s="853"/>
      <c r="E44" s="853"/>
      <c r="F44" s="853"/>
      <c r="G44" s="853"/>
      <c r="H44" s="853"/>
      <c r="I44" s="853"/>
      <c r="J44" s="41" t="s">
        <v>444</v>
      </c>
      <c r="K44" s="41" t="str">
        <f>IF('Final Statement'!M36=0,"",'Final Statement'!M36)</f>
        <v/>
      </c>
      <c r="L44" s="57"/>
      <c r="M44" s="57"/>
      <c r="N44" s="57"/>
      <c r="O44" s="57"/>
      <c r="P44" s="57"/>
      <c r="Q44" s="57"/>
      <c r="R44" s="57"/>
      <c r="S44" s="57"/>
      <c r="T44" s="57"/>
      <c r="U44" s="57"/>
      <c r="V44" s="57"/>
      <c r="W44" s="57"/>
      <c r="X44" s="57"/>
      <c r="Y44" s="57"/>
      <c r="Z44" s="45"/>
      <c r="AA44" s="45"/>
      <c r="AB44" s="45"/>
      <c r="AC44" s="45"/>
      <c r="AD44" s="45"/>
      <c r="AE44" s="44"/>
      <c r="AF44" s="44"/>
    </row>
    <row r="45" spans="1:32">
      <c r="A45" s="51"/>
      <c r="B45" s="853" t="s">
        <v>406</v>
      </c>
      <c r="C45" s="853"/>
      <c r="D45" s="853"/>
      <c r="E45" s="853"/>
      <c r="F45" s="853"/>
      <c r="G45" s="853"/>
      <c r="H45" s="853"/>
      <c r="I45" s="853"/>
      <c r="J45" s="41"/>
      <c r="K45" s="41"/>
      <c r="L45" s="57"/>
      <c r="M45" s="57"/>
      <c r="N45" s="57"/>
      <c r="O45" s="57"/>
      <c r="P45" s="57"/>
      <c r="Q45" s="57"/>
      <c r="R45" s="57"/>
      <c r="S45" s="57"/>
      <c r="T45" s="57"/>
      <c r="U45" s="57"/>
      <c r="V45" s="57"/>
      <c r="W45" s="57"/>
      <c r="X45" s="57"/>
      <c r="Y45" s="57"/>
      <c r="Z45" s="45"/>
      <c r="AA45" s="45"/>
      <c r="AB45" s="45"/>
      <c r="AC45" s="45"/>
      <c r="AD45" s="45"/>
      <c r="AE45" s="44"/>
      <c r="AF45" s="44"/>
    </row>
    <row r="46" spans="1:32">
      <c r="A46" s="51" t="s">
        <v>111</v>
      </c>
      <c r="B46" s="853" t="s">
        <v>410</v>
      </c>
      <c r="C46" s="853"/>
      <c r="D46" s="853"/>
      <c r="E46" s="853"/>
      <c r="F46" s="853"/>
      <c r="G46" s="853"/>
      <c r="H46" s="853"/>
      <c r="I46" s="853"/>
      <c r="J46" s="41" t="s">
        <v>444</v>
      </c>
      <c r="K46" s="41" t="str">
        <f>IF('Final Statement'!M31=0,"",'Final Statement'!M31)</f>
        <v/>
      </c>
      <c r="L46" s="57"/>
      <c r="M46" s="57"/>
      <c r="N46" s="57"/>
      <c r="O46" s="57"/>
      <c r="P46" s="57"/>
      <c r="Q46" s="57"/>
      <c r="R46" s="57"/>
      <c r="S46" s="57"/>
      <c r="T46" s="57"/>
      <c r="U46" s="57"/>
      <c r="V46" s="57"/>
      <c r="W46" s="57"/>
      <c r="X46" s="57"/>
      <c r="Y46" s="57"/>
      <c r="Z46" s="45"/>
      <c r="AA46" s="45"/>
      <c r="AB46" s="45"/>
      <c r="AC46" s="45"/>
      <c r="AD46" s="45"/>
      <c r="AE46" s="44"/>
      <c r="AF46" s="44"/>
    </row>
    <row r="47" spans="1:32">
      <c r="A47" s="51" t="s">
        <v>113</v>
      </c>
      <c r="B47" s="853" t="s">
        <v>411</v>
      </c>
      <c r="C47" s="853"/>
      <c r="D47" s="853"/>
      <c r="E47" s="853"/>
      <c r="F47" s="853"/>
      <c r="G47" s="853"/>
      <c r="H47" s="853"/>
      <c r="I47" s="853"/>
      <c r="J47" s="41" t="s">
        <v>444</v>
      </c>
      <c r="K47" s="41" t="str">
        <f>IF('Final Statement'!M38=0,"",'Final Statement'!M38)</f>
        <v/>
      </c>
      <c r="L47" s="57"/>
      <c r="M47" s="57"/>
      <c r="N47" s="57"/>
      <c r="O47" s="57"/>
      <c r="P47" s="57"/>
      <c r="Q47" s="57"/>
      <c r="R47" s="57"/>
      <c r="S47" s="57"/>
      <c r="T47" s="57"/>
      <c r="U47" s="57"/>
      <c r="V47" s="57"/>
      <c r="W47" s="57"/>
      <c r="X47" s="57"/>
      <c r="Y47" s="57"/>
      <c r="Z47" s="45"/>
      <c r="AA47" s="45"/>
      <c r="AB47" s="45"/>
      <c r="AC47" s="45"/>
      <c r="AD47" s="45"/>
      <c r="AE47" s="44"/>
      <c r="AF47" s="44"/>
    </row>
    <row r="48" spans="1:32">
      <c r="A48" s="51" t="s">
        <v>118</v>
      </c>
      <c r="B48" s="856" t="str">
        <f>IF('Final Statement'!B37="","",'Final Statement'!B37)</f>
        <v/>
      </c>
      <c r="C48" s="856"/>
      <c r="D48" s="856"/>
      <c r="E48" s="856"/>
      <c r="F48" s="856"/>
      <c r="G48" s="856"/>
      <c r="H48" s="856"/>
      <c r="I48" s="856"/>
      <c r="J48" s="41" t="s">
        <v>444</v>
      </c>
      <c r="K48" s="41" t="str">
        <f>IF('Final Statement'!M37=0,"",'Final Statement'!M37)</f>
        <v/>
      </c>
      <c r="L48" s="57"/>
      <c r="M48" s="57"/>
      <c r="N48" s="57"/>
      <c r="O48" s="57"/>
      <c r="P48" s="57"/>
      <c r="Q48" s="57"/>
      <c r="R48" s="57"/>
      <c r="S48" s="57"/>
      <c r="T48" s="57"/>
      <c r="U48" s="57"/>
      <c r="V48" s="57"/>
      <c r="W48" s="57"/>
      <c r="X48" s="57"/>
      <c r="Y48" s="57"/>
      <c r="Z48" s="45"/>
      <c r="AA48" s="45"/>
      <c r="AB48" s="45"/>
      <c r="AC48" s="45"/>
      <c r="AD48" s="45"/>
      <c r="AE48" s="44"/>
      <c r="AF48" s="44"/>
    </row>
    <row r="49" spans="1:32">
      <c r="A49" s="52">
        <v>10</v>
      </c>
      <c r="B49" s="856" t="s">
        <v>412</v>
      </c>
      <c r="C49" s="856"/>
      <c r="D49" s="856"/>
      <c r="E49" s="856"/>
      <c r="F49" s="856"/>
      <c r="G49" s="856"/>
      <c r="H49" s="856"/>
      <c r="I49" s="856"/>
      <c r="J49" s="41"/>
      <c r="K49" s="41"/>
      <c r="L49" s="57"/>
      <c r="M49" s="57"/>
      <c r="N49" s="57"/>
      <c r="O49" s="57"/>
      <c r="P49" s="57"/>
      <c r="Q49" s="57"/>
      <c r="R49" s="57"/>
      <c r="S49" s="57"/>
      <c r="T49" s="57"/>
      <c r="U49" s="57"/>
      <c r="V49" s="57"/>
      <c r="W49" s="57"/>
      <c r="X49" s="57"/>
      <c r="Y49" s="57"/>
      <c r="Z49" s="45"/>
      <c r="AA49" s="45"/>
      <c r="AB49" s="45"/>
      <c r="AC49" s="45"/>
      <c r="AD49" s="45"/>
      <c r="AE49" s="44"/>
      <c r="AF49" s="44"/>
    </row>
    <row r="50" spans="1:32">
      <c r="A50" s="51" t="s">
        <v>100</v>
      </c>
      <c r="B50" s="856" t="s">
        <v>448</v>
      </c>
      <c r="C50" s="856"/>
      <c r="D50" s="856"/>
      <c r="E50" s="856"/>
      <c r="F50" s="856"/>
      <c r="G50" s="856"/>
      <c r="H50" s="856"/>
      <c r="I50" s="856"/>
      <c r="J50" s="41" t="s">
        <v>444</v>
      </c>
      <c r="K50" s="41" t="str">
        <f>IF('Final Statement'!M24=0,"",'Final Statement'!M24)</f>
        <v/>
      </c>
      <c r="L50" s="57"/>
      <c r="M50" s="57"/>
      <c r="N50" s="57"/>
      <c r="O50" s="57"/>
      <c r="P50" s="57"/>
      <c r="Q50" s="57"/>
      <c r="R50" s="57"/>
      <c r="S50" s="57"/>
      <c r="T50" s="57"/>
      <c r="U50" s="57"/>
      <c r="V50" s="57"/>
      <c r="W50" s="57"/>
      <c r="X50" s="57"/>
      <c r="Y50" s="57"/>
      <c r="Z50" s="45"/>
      <c r="AA50" s="45"/>
      <c r="AB50" s="45"/>
      <c r="AC50" s="45"/>
      <c r="AD50" s="45"/>
      <c r="AE50" s="44"/>
      <c r="AF50" s="44"/>
    </row>
    <row r="51" spans="1:32">
      <c r="A51" s="51" t="s">
        <v>103</v>
      </c>
      <c r="B51" s="856" t="s">
        <v>413</v>
      </c>
      <c r="C51" s="856"/>
      <c r="D51" s="856"/>
      <c r="E51" s="856"/>
      <c r="F51" s="856"/>
      <c r="G51" s="856"/>
      <c r="H51" s="856"/>
      <c r="I51" s="856"/>
      <c r="J51" s="41" t="s">
        <v>444</v>
      </c>
      <c r="K51" s="41"/>
      <c r="L51" s="57"/>
      <c r="M51" s="57"/>
      <c r="N51" s="57"/>
      <c r="O51" s="57"/>
      <c r="P51" s="57"/>
      <c r="Q51" s="57"/>
      <c r="R51" s="57"/>
      <c r="S51" s="57"/>
      <c r="T51" s="57"/>
      <c r="U51" s="57"/>
      <c r="V51" s="57"/>
      <c r="W51" s="57"/>
      <c r="X51" s="57"/>
      <c r="Y51" s="57"/>
      <c r="Z51" s="45"/>
      <c r="AA51" s="45"/>
      <c r="AB51" s="45"/>
      <c r="AC51" s="45"/>
      <c r="AD51" s="45"/>
      <c r="AE51" s="44"/>
      <c r="AF51" s="44"/>
    </row>
    <row r="52" spans="1:32">
      <c r="A52" s="51" t="s">
        <v>107</v>
      </c>
      <c r="B52" s="856" t="s">
        <v>414</v>
      </c>
      <c r="C52" s="856"/>
      <c r="D52" s="856"/>
      <c r="E52" s="856"/>
      <c r="F52" s="856"/>
      <c r="G52" s="856"/>
      <c r="H52" s="856"/>
      <c r="I52" s="856"/>
      <c r="J52" s="41" t="s">
        <v>444</v>
      </c>
      <c r="K52" s="41" t="str">
        <f>IF('Final Statement'!M19=0,"",'Final Statement'!M19)</f>
        <v/>
      </c>
      <c r="L52" s="57"/>
      <c r="M52" s="57"/>
      <c r="N52" s="57"/>
      <c r="O52" s="57"/>
      <c r="P52" s="57"/>
      <c r="Q52" s="57"/>
      <c r="R52" s="57"/>
      <c r="S52" s="57"/>
      <c r="T52" s="57"/>
      <c r="U52" s="57"/>
      <c r="V52" s="57"/>
      <c r="W52" s="57"/>
      <c r="X52" s="57"/>
      <c r="Y52" s="57"/>
      <c r="Z52" s="45"/>
      <c r="AA52" s="45"/>
      <c r="AB52" s="45"/>
      <c r="AC52" s="45"/>
      <c r="AD52" s="45"/>
      <c r="AE52" s="44"/>
      <c r="AF52" s="44"/>
    </row>
    <row r="53" spans="1:32">
      <c r="A53" s="51" t="s">
        <v>150</v>
      </c>
      <c r="B53" s="856" t="s">
        <v>449</v>
      </c>
      <c r="C53" s="856"/>
      <c r="D53" s="856"/>
      <c r="E53" s="856"/>
      <c r="F53" s="856"/>
      <c r="G53" s="856"/>
      <c r="H53" s="856"/>
      <c r="I53" s="856"/>
      <c r="J53" s="41" t="s">
        <v>444</v>
      </c>
      <c r="K53" s="41" t="str">
        <f>IF('Final Statement'!M20+'Final Statement'!M21=0,"",'Final Statement'!M20+'Final Statement'!M21)</f>
        <v/>
      </c>
      <c r="L53" s="57"/>
      <c r="M53" s="57"/>
      <c r="N53" s="57"/>
      <c r="O53" s="57"/>
      <c r="P53" s="57"/>
      <c r="Q53" s="57"/>
      <c r="R53" s="57"/>
      <c r="S53" s="57"/>
      <c r="T53" s="57"/>
      <c r="U53" s="57"/>
      <c r="V53" s="57"/>
      <c r="W53" s="57"/>
      <c r="X53" s="57"/>
      <c r="Y53" s="57"/>
      <c r="Z53" s="45"/>
      <c r="AA53" s="45"/>
      <c r="AB53" s="45"/>
      <c r="AC53" s="45"/>
      <c r="AD53" s="45"/>
      <c r="AE53" s="44"/>
      <c r="AF53" s="44"/>
    </row>
    <row r="54" spans="1:32">
      <c r="A54" s="51" t="s">
        <v>111</v>
      </c>
      <c r="B54" s="856" t="str">
        <f>IF('Final Statement'!B22="","",'Final Statement'!B22)</f>
        <v>GPAIS</v>
      </c>
      <c r="C54" s="856"/>
      <c r="D54" s="856"/>
      <c r="E54" s="856"/>
      <c r="F54" s="856"/>
      <c r="G54" s="856"/>
      <c r="H54" s="856"/>
      <c r="I54" s="856"/>
      <c r="J54" s="41" t="s">
        <v>444</v>
      </c>
      <c r="K54" s="41" t="str">
        <f>IF('Final Statement'!M22=0,"",'Final Statement'!M22)</f>
        <v/>
      </c>
      <c r="L54" s="57"/>
      <c r="M54" s="57"/>
      <c r="N54" s="57"/>
      <c r="O54" s="57"/>
      <c r="P54" s="57"/>
      <c r="Q54" s="57"/>
      <c r="R54" s="57"/>
      <c r="S54" s="57"/>
      <c r="T54" s="57"/>
      <c r="U54" s="57"/>
      <c r="V54" s="57"/>
      <c r="W54" s="57"/>
      <c r="X54" s="57"/>
      <c r="Y54" s="57"/>
      <c r="Z54" s="45"/>
      <c r="AA54" s="45"/>
      <c r="AB54" s="45"/>
      <c r="AC54" s="45"/>
      <c r="AD54" s="45"/>
      <c r="AE54" s="44"/>
      <c r="AF54" s="44"/>
    </row>
    <row r="55" spans="1:32">
      <c r="A55" s="51" t="s">
        <v>113</v>
      </c>
      <c r="B55" s="856" t="str">
        <f>IF('Final Statement'!B23="","",'Final Statement'!B23)</f>
        <v/>
      </c>
      <c r="C55" s="856"/>
      <c r="D55" s="856"/>
      <c r="E55" s="856"/>
      <c r="F55" s="856"/>
      <c r="G55" s="856"/>
      <c r="H55" s="856"/>
      <c r="I55" s="856"/>
      <c r="J55" s="41" t="s">
        <v>444</v>
      </c>
      <c r="K55" s="41" t="str">
        <f>IF('Final Statement'!M23=0,"",'Final Statement'!M23)</f>
        <v/>
      </c>
      <c r="L55" s="57"/>
      <c r="M55" s="57"/>
      <c r="N55" s="57"/>
      <c r="O55" s="57"/>
      <c r="P55" s="57"/>
      <c r="Q55" s="57"/>
      <c r="R55" s="57"/>
      <c r="S55" s="57"/>
      <c r="T55" s="57"/>
      <c r="U55" s="57"/>
      <c r="V55" s="57"/>
      <c r="W55" s="57"/>
      <c r="X55" s="57"/>
      <c r="Y55" s="57"/>
      <c r="Z55" s="45"/>
      <c r="AA55" s="45"/>
      <c r="AB55" s="45"/>
      <c r="AC55" s="45"/>
      <c r="AD55" s="45"/>
      <c r="AE55" s="44"/>
      <c r="AF55" s="44"/>
    </row>
    <row r="56" spans="1:32">
      <c r="A56" s="51" t="s">
        <v>116</v>
      </c>
      <c r="B56" s="856" t="s">
        <v>415</v>
      </c>
      <c r="C56" s="856"/>
      <c r="D56" s="856"/>
      <c r="E56" s="856"/>
      <c r="F56" s="856"/>
      <c r="G56" s="856"/>
      <c r="H56" s="856"/>
      <c r="I56" s="856"/>
      <c r="J56" s="41" t="s">
        <v>444</v>
      </c>
      <c r="K56" s="41"/>
      <c r="L56" s="57"/>
      <c r="M56" s="57"/>
      <c r="N56" s="57"/>
      <c r="O56" s="57"/>
      <c r="P56" s="57"/>
      <c r="Q56" s="57"/>
      <c r="R56" s="57"/>
      <c r="S56" s="57"/>
      <c r="T56" s="57"/>
      <c r="U56" s="57"/>
      <c r="V56" s="57"/>
      <c r="W56" s="57"/>
      <c r="X56" s="57"/>
      <c r="Y56" s="57"/>
      <c r="Z56" s="45"/>
      <c r="AA56" s="45"/>
      <c r="AB56" s="45"/>
      <c r="AC56" s="45"/>
      <c r="AD56" s="45"/>
      <c r="AE56" s="44"/>
      <c r="AF56" s="44"/>
    </row>
    <row r="57" spans="1:32">
      <c r="A57" s="51" t="s">
        <v>118</v>
      </c>
      <c r="B57" s="856" t="s">
        <v>416</v>
      </c>
      <c r="C57" s="856"/>
      <c r="D57" s="856"/>
      <c r="E57" s="856"/>
      <c r="F57" s="856"/>
      <c r="G57" s="856"/>
      <c r="H57" s="856"/>
      <c r="I57" s="856"/>
      <c r="J57" s="41" t="s">
        <v>444</v>
      </c>
      <c r="K57" s="41"/>
      <c r="L57" s="57"/>
      <c r="M57" s="57"/>
      <c r="N57" s="57"/>
      <c r="O57" s="57"/>
      <c r="P57" s="57"/>
      <c r="Q57" s="57"/>
      <c r="R57" s="57"/>
      <c r="S57" s="57"/>
      <c r="T57" s="57"/>
      <c r="U57" s="57"/>
      <c r="V57" s="57"/>
      <c r="W57" s="57"/>
      <c r="X57" s="57"/>
      <c r="Y57" s="57"/>
      <c r="Z57" s="45"/>
      <c r="AA57" s="45"/>
      <c r="AB57" s="45"/>
      <c r="AC57" s="45"/>
      <c r="AD57" s="45"/>
      <c r="AE57" s="44"/>
      <c r="AF57" s="44"/>
    </row>
    <row r="58" spans="1:32">
      <c r="A58" s="51" t="s">
        <v>121</v>
      </c>
      <c r="B58" s="856" t="s">
        <v>417</v>
      </c>
      <c r="C58" s="856"/>
      <c r="D58" s="856"/>
      <c r="E58" s="856"/>
      <c r="F58" s="856"/>
      <c r="G58" s="856"/>
      <c r="H58" s="856"/>
      <c r="I58" s="856"/>
      <c r="J58" s="41" t="s">
        <v>444</v>
      </c>
      <c r="K58" s="41"/>
      <c r="L58" s="57"/>
      <c r="M58" s="57"/>
      <c r="N58" s="57"/>
      <c r="O58" s="57"/>
      <c r="P58" s="57"/>
      <c r="Q58" s="57"/>
      <c r="R58" s="57"/>
      <c r="S58" s="57"/>
      <c r="T58" s="57"/>
      <c r="U58" s="57"/>
      <c r="V58" s="57"/>
      <c r="W58" s="57"/>
      <c r="X58" s="57"/>
      <c r="Y58" s="57"/>
      <c r="Z58" s="45"/>
      <c r="AA58" s="45"/>
      <c r="AB58" s="45"/>
      <c r="AC58" s="45"/>
      <c r="AD58" s="45"/>
      <c r="AE58" s="44"/>
      <c r="AF58" s="44"/>
    </row>
    <row r="59" spans="1:32">
      <c r="A59" s="51" t="s">
        <v>123</v>
      </c>
      <c r="B59" s="856" t="s">
        <v>418</v>
      </c>
      <c r="C59" s="856"/>
      <c r="D59" s="856"/>
      <c r="E59" s="856"/>
      <c r="F59" s="856"/>
      <c r="G59" s="856"/>
      <c r="H59" s="856"/>
      <c r="I59" s="856"/>
      <c r="J59" s="41" t="s">
        <v>444</v>
      </c>
      <c r="K59" s="41" t="str">
        <f>IF('Final Statement'!M25=0,"",'Final Statement'!M25)</f>
        <v/>
      </c>
      <c r="L59" s="57"/>
      <c r="M59" s="57"/>
      <c r="N59" s="57"/>
      <c r="O59" s="57"/>
      <c r="P59" s="57"/>
      <c r="Q59" s="57"/>
      <c r="R59" s="57"/>
      <c r="S59" s="57"/>
      <c r="T59" s="57"/>
      <c r="U59" s="57"/>
      <c r="V59" s="57"/>
      <c r="W59" s="57"/>
      <c r="X59" s="57"/>
      <c r="Y59" s="57"/>
      <c r="Z59" s="45"/>
      <c r="AA59" s="45"/>
      <c r="AB59" s="45"/>
      <c r="AC59" s="45"/>
      <c r="AD59" s="45"/>
      <c r="AE59" s="44"/>
      <c r="AF59" s="44"/>
    </row>
    <row r="60" spans="1:32">
      <c r="A60" s="51" t="s">
        <v>125</v>
      </c>
      <c r="B60" s="856" t="s">
        <v>419</v>
      </c>
      <c r="C60" s="856"/>
      <c r="D60" s="856"/>
      <c r="E60" s="856"/>
      <c r="F60" s="856"/>
      <c r="G60" s="856"/>
      <c r="H60" s="856"/>
      <c r="I60" s="856"/>
      <c r="J60" s="41" t="s">
        <v>444</v>
      </c>
      <c r="K60" s="41" t="str">
        <f>IF('Final Statement'!M26=0,"",'Final Statement'!M26)</f>
        <v/>
      </c>
      <c r="L60" s="57"/>
      <c r="M60" s="57"/>
      <c r="N60" s="57"/>
      <c r="O60" s="57"/>
      <c r="P60" s="57"/>
      <c r="Q60" s="57"/>
      <c r="R60" s="57"/>
      <c r="S60" s="57"/>
      <c r="T60" s="57"/>
      <c r="U60" s="57"/>
      <c r="V60" s="57"/>
      <c r="W60" s="57"/>
      <c r="X60" s="57"/>
      <c r="Y60" s="57"/>
      <c r="Z60" s="45"/>
      <c r="AA60" s="45"/>
      <c r="AB60" s="45"/>
      <c r="AC60" s="45"/>
      <c r="AD60" s="45"/>
      <c r="AE60" s="44"/>
      <c r="AF60" s="44"/>
    </row>
    <row r="61" spans="1:32">
      <c r="A61" s="51" t="s">
        <v>420</v>
      </c>
      <c r="B61" s="856" t="s">
        <v>421</v>
      </c>
      <c r="C61" s="856"/>
      <c r="D61" s="856"/>
      <c r="E61" s="856"/>
      <c r="F61" s="856"/>
      <c r="G61" s="856"/>
      <c r="H61" s="856"/>
      <c r="I61" s="856"/>
      <c r="J61" s="41" t="s">
        <v>444</v>
      </c>
      <c r="K61" s="41"/>
      <c r="L61" s="57"/>
      <c r="M61" s="57"/>
      <c r="N61" s="57"/>
      <c r="O61" s="57"/>
      <c r="P61" s="57"/>
      <c r="Q61" s="57"/>
      <c r="R61" s="57"/>
      <c r="S61" s="57"/>
      <c r="T61" s="57"/>
      <c r="U61" s="57"/>
      <c r="V61" s="57"/>
      <c r="W61" s="57"/>
      <c r="X61" s="57"/>
      <c r="Y61" s="57"/>
      <c r="Z61" s="45"/>
      <c r="AA61" s="45"/>
      <c r="AB61" s="45"/>
      <c r="AC61" s="45"/>
      <c r="AD61" s="45"/>
      <c r="AE61" s="44"/>
      <c r="AF61" s="44"/>
    </row>
    <row r="62" spans="1:32">
      <c r="A62" s="51" t="s">
        <v>422</v>
      </c>
      <c r="B62" s="856" t="str">
        <f>IF('Final Statement'!B27="","",'Final Statement'!B27)</f>
        <v/>
      </c>
      <c r="C62" s="856"/>
      <c r="D62" s="856"/>
      <c r="E62" s="856"/>
      <c r="F62" s="856"/>
      <c r="G62" s="856"/>
      <c r="H62" s="856"/>
      <c r="I62" s="856"/>
      <c r="J62" s="41" t="s">
        <v>444</v>
      </c>
      <c r="K62" s="41" t="str">
        <f>IF('Final Statement'!M27=0,"",'Final Statement'!M27)</f>
        <v/>
      </c>
      <c r="L62" s="57"/>
      <c r="M62" s="57"/>
      <c r="N62" s="57"/>
      <c r="O62" s="57"/>
      <c r="P62" s="57"/>
      <c r="Q62" s="57"/>
      <c r="R62" s="57"/>
      <c r="S62" s="57"/>
      <c r="T62" s="57"/>
      <c r="U62" s="57"/>
      <c r="V62" s="57"/>
      <c r="W62" s="57"/>
      <c r="X62" s="57"/>
      <c r="Y62" s="57"/>
      <c r="Z62" s="45"/>
      <c r="AA62" s="45"/>
      <c r="AB62" s="45"/>
      <c r="AC62" s="45"/>
      <c r="AD62" s="45"/>
      <c r="AE62" s="44"/>
      <c r="AF62" s="44"/>
    </row>
    <row r="63" spans="1:32">
      <c r="A63" s="51" t="s">
        <v>423</v>
      </c>
      <c r="B63" s="856" t="str">
        <f>IF('Final Statement'!B28="","",'Final Statement'!B28)</f>
        <v/>
      </c>
      <c r="C63" s="856"/>
      <c r="D63" s="856"/>
      <c r="E63" s="856"/>
      <c r="F63" s="856"/>
      <c r="G63" s="856"/>
      <c r="H63" s="856"/>
      <c r="I63" s="856"/>
      <c r="J63" s="41" t="s">
        <v>444</v>
      </c>
      <c r="K63" s="41" t="str">
        <f>IF('Final Statement'!M28=0,"",'Final Statement'!M28)</f>
        <v/>
      </c>
      <c r="L63" s="57"/>
      <c r="M63" s="57"/>
      <c r="N63" s="57"/>
      <c r="O63" s="57"/>
      <c r="P63" s="57"/>
      <c r="Q63" s="57"/>
      <c r="R63" s="57"/>
      <c r="S63" s="57"/>
      <c r="T63" s="57"/>
      <c r="U63" s="57"/>
      <c r="V63" s="57"/>
      <c r="W63" s="57"/>
      <c r="X63" s="57"/>
      <c r="Y63" s="57"/>
      <c r="Z63" s="45"/>
      <c r="AA63" s="45"/>
      <c r="AB63" s="45"/>
      <c r="AC63" s="45"/>
      <c r="AD63" s="45"/>
      <c r="AE63" s="44"/>
      <c r="AF63" s="44"/>
    </row>
    <row r="64" spans="1:32">
      <c r="A64" s="51" t="s">
        <v>424</v>
      </c>
      <c r="B64" s="856" t="s">
        <v>425</v>
      </c>
      <c r="C64" s="856"/>
      <c r="D64" s="856"/>
      <c r="E64" s="856"/>
      <c r="F64" s="856"/>
      <c r="G64" s="856"/>
      <c r="H64" s="856"/>
      <c r="I64" s="856"/>
      <c r="J64" s="41" t="s">
        <v>444</v>
      </c>
      <c r="K64" s="41"/>
      <c r="L64" s="57"/>
      <c r="M64" s="57"/>
      <c r="N64" s="57"/>
      <c r="O64" s="57"/>
      <c r="P64" s="57"/>
      <c r="Q64" s="57"/>
      <c r="R64" s="57"/>
      <c r="S64" s="57"/>
      <c r="T64" s="57"/>
      <c r="U64" s="57"/>
      <c r="V64" s="57"/>
      <c r="W64" s="57"/>
      <c r="X64" s="57"/>
      <c r="Y64" s="57"/>
      <c r="Z64" s="45"/>
      <c r="AA64" s="45"/>
      <c r="AB64" s="45"/>
      <c r="AC64" s="45"/>
      <c r="AD64" s="45"/>
      <c r="AE64" s="44"/>
      <c r="AF64" s="44"/>
    </row>
    <row r="65" spans="1:32">
      <c r="A65" s="51" t="s">
        <v>426</v>
      </c>
      <c r="B65" s="856" t="s">
        <v>427</v>
      </c>
      <c r="C65" s="856"/>
      <c r="D65" s="856"/>
      <c r="E65" s="856"/>
      <c r="F65" s="856"/>
      <c r="G65" s="856"/>
      <c r="H65" s="856"/>
      <c r="I65" s="856"/>
      <c r="J65" s="41" t="s">
        <v>444</v>
      </c>
      <c r="K65" s="41"/>
      <c r="L65" s="57"/>
      <c r="M65" s="57"/>
      <c r="N65" s="57"/>
      <c r="O65" s="57"/>
      <c r="P65" s="57"/>
      <c r="Q65" s="57"/>
      <c r="R65" s="57"/>
      <c r="S65" s="57"/>
      <c r="T65" s="57"/>
      <c r="U65" s="57"/>
      <c r="V65" s="57"/>
      <c r="W65" s="57"/>
      <c r="X65" s="57"/>
      <c r="Y65" s="57"/>
      <c r="Z65" s="45"/>
      <c r="AA65" s="45"/>
      <c r="AB65" s="45"/>
      <c r="AC65" s="45"/>
      <c r="AD65" s="45"/>
      <c r="AE65" s="44"/>
      <c r="AF65" s="44"/>
    </row>
    <row r="66" spans="1:32">
      <c r="A66" s="51" t="s">
        <v>428</v>
      </c>
      <c r="B66" s="856" t="s">
        <v>450</v>
      </c>
      <c r="C66" s="856"/>
      <c r="D66" s="856"/>
      <c r="E66" s="856"/>
      <c r="F66" s="856"/>
      <c r="G66" s="856"/>
      <c r="H66" s="856"/>
      <c r="I66" s="856"/>
      <c r="J66" s="41" t="s">
        <v>444</v>
      </c>
      <c r="K66" s="41" t="str">
        <f>IF('Final Statement'!M29=0,"",'Final Statement'!M29)</f>
        <v/>
      </c>
      <c r="L66" s="57"/>
      <c r="M66" s="57"/>
      <c r="N66" s="57"/>
      <c r="O66" s="57"/>
      <c r="P66" s="57"/>
      <c r="Q66" s="57"/>
      <c r="R66" s="57"/>
      <c r="S66" s="57"/>
      <c r="T66" s="57"/>
      <c r="U66" s="57"/>
      <c r="V66" s="57"/>
      <c r="W66" s="57"/>
      <c r="X66" s="57"/>
      <c r="Y66" s="57"/>
      <c r="Z66" s="45"/>
      <c r="AA66" s="45"/>
      <c r="AB66" s="45"/>
      <c r="AC66" s="45"/>
      <c r="AD66" s="45"/>
      <c r="AE66" s="44"/>
      <c r="AF66" s="44"/>
    </row>
    <row r="67" spans="1:32" s="43" customFormat="1">
      <c r="A67" s="51"/>
      <c r="B67" s="864" t="s">
        <v>452</v>
      </c>
      <c r="C67" s="865"/>
      <c r="D67" s="865"/>
      <c r="E67" s="865"/>
      <c r="F67" s="865"/>
      <c r="G67" s="865"/>
      <c r="H67" s="865"/>
      <c r="I67" s="866"/>
      <c r="J67" s="58" t="s">
        <v>444</v>
      </c>
      <c r="K67" s="58">
        <f>'Final Statement'!M30</f>
        <v>0</v>
      </c>
      <c r="L67" s="57"/>
      <c r="M67" s="57"/>
      <c r="N67" s="57"/>
      <c r="O67" s="57"/>
      <c r="P67" s="57"/>
      <c r="Q67" s="57"/>
      <c r="R67" s="57"/>
      <c r="S67" s="57"/>
      <c r="T67" s="57"/>
      <c r="U67" s="57"/>
      <c r="V67" s="57"/>
      <c r="W67" s="57"/>
      <c r="X67" s="57"/>
      <c r="Y67" s="57"/>
      <c r="Z67" s="59"/>
      <c r="AA67" s="59"/>
      <c r="AB67" s="59"/>
      <c r="AC67" s="59"/>
      <c r="AD67" s="59"/>
      <c r="AE67" s="44"/>
      <c r="AF67" s="44"/>
    </row>
    <row r="68" spans="1:32" s="43" customFormat="1">
      <c r="A68" s="51"/>
      <c r="B68" s="864" t="s">
        <v>77</v>
      </c>
      <c r="C68" s="865"/>
      <c r="D68" s="865"/>
      <c r="E68" s="865"/>
      <c r="F68" s="865"/>
      <c r="G68" s="865"/>
      <c r="H68" s="865"/>
      <c r="I68" s="866"/>
      <c r="J68" s="58" t="s">
        <v>444</v>
      </c>
      <c r="K68" s="58">
        <f>'Final Statement'!M39</f>
        <v>0</v>
      </c>
      <c r="L68" s="57"/>
      <c r="M68" s="57"/>
      <c r="N68" s="57"/>
      <c r="O68" s="57"/>
      <c r="P68" s="57"/>
      <c r="Q68" s="57"/>
      <c r="R68" s="57"/>
      <c r="S68" s="57"/>
      <c r="T68" s="57"/>
      <c r="U68" s="57"/>
      <c r="V68" s="57"/>
      <c r="W68" s="57"/>
      <c r="X68" s="57"/>
      <c r="Y68" s="57"/>
      <c r="Z68" s="59"/>
      <c r="AA68" s="59"/>
      <c r="AB68" s="59"/>
      <c r="AC68" s="59"/>
      <c r="AD68" s="59"/>
      <c r="AE68" s="44"/>
      <c r="AF68" s="44"/>
    </row>
    <row r="69" spans="1:32" ht="16.5" customHeight="1">
      <c r="A69" s="52">
        <v>12</v>
      </c>
      <c r="B69" s="856" t="s">
        <v>429</v>
      </c>
      <c r="C69" s="856"/>
      <c r="D69" s="856"/>
      <c r="E69" s="856"/>
      <c r="F69" s="856"/>
      <c r="G69" s="856"/>
      <c r="H69" s="856"/>
      <c r="I69" s="856"/>
      <c r="J69" s="41" t="s">
        <v>444</v>
      </c>
      <c r="K69" s="41">
        <f>'Final Statement'!M40</f>
        <v>0</v>
      </c>
      <c r="L69" s="57"/>
      <c r="M69" s="57"/>
      <c r="N69" s="57"/>
      <c r="O69" s="57"/>
      <c r="P69" s="57"/>
      <c r="Q69" s="57"/>
      <c r="R69" s="57"/>
      <c r="S69" s="57"/>
      <c r="T69" s="57"/>
      <c r="U69" s="57"/>
      <c r="V69" s="57"/>
      <c r="W69" s="57"/>
      <c r="X69" s="57"/>
      <c r="Y69" s="57"/>
      <c r="Z69" s="45"/>
      <c r="AA69" s="45"/>
      <c r="AB69" s="45"/>
      <c r="AC69" s="45"/>
      <c r="AD69" s="45"/>
      <c r="AE69" s="44"/>
      <c r="AF69" s="44"/>
    </row>
    <row r="70" spans="1:32" ht="16.5" customHeight="1">
      <c r="A70" s="52"/>
      <c r="B70" s="856" t="s">
        <v>430</v>
      </c>
      <c r="C70" s="856"/>
      <c r="D70" s="856"/>
      <c r="E70" s="856"/>
      <c r="F70" s="856"/>
      <c r="G70" s="856"/>
      <c r="H70" s="856"/>
      <c r="I70" s="856"/>
      <c r="J70" s="41" t="s">
        <v>444</v>
      </c>
      <c r="K70" s="54">
        <f>MROUND(K69,10)</f>
        <v>0</v>
      </c>
      <c r="L70" s="57"/>
      <c r="M70" s="57"/>
      <c r="N70" s="57"/>
      <c r="O70" s="57"/>
      <c r="P70" s="57"/>
      <c r="Q70" s="57"/>
      <c r="R70" s="57"/>
      <c r="S70" s="57"/>
      <c r="T70" s="57"/>
      <c r="U70" s="57"/>
      <c r="V70" s="57"/>
      <c r="W70" s="57"/>
      <c r="X70" s="57"/>
      <c r="Y70" s="57"/>
      <c r="Z70" s="45"/>
      <c r="AA70" s="45"/>
      <c r="AB70" s="45"/>
      <c r="AC70" s="45"/>
      <c r="AD70" s="45"/>
      <c r="AE70" s="44"/>
      <c r="AF70" s="44"/>
    </row>
    <row r="71" spans="1:32" ht="16.5" customHeight="1">
      <c r="A71" s="52">
        <v>13</v>
      </c>
      <c r="B71" s="856" t="s">
        <v>323</v>
      </c>
      <c r="C71" s="856"/>
      <c r="D71" s="856"/>
      <c r="E71" s="856"/>
      <c r="F71" s="856"/>
      <c r="G71" s="856"/>
      <c r="H71" s="856"/>
      <c r="I71" s="856"/>
      <c r="J71" s="41" t="s">
        <v>444</v>
      </c>
      <c r="K71" s="41">
        <f>'Final Statement'!M41</f>
        <v>0</v>
      </c>
      <c r="L71" s="57"/>
      <c r="M71" s="57"/>
      <c r="N71" s="57"/>
      <c r="O71" s="57"/>
      <c r="P71" s="57"/>
      <c r="Q71" s="57"/>
      <c r="R71" s="57"/>
      <c r="S71" s="57"/>
      <c r="T71" s="57"/>
      <c r="U71" s="57"/>
      <c r="V71" s="57"/>
      <c r="W71" s="57"/>
      <c r="X71" s="57"/>
      <c r="Y71" s="57"/>
      <c r="Z71" s="45"/>
      <c r="AA71" s="45"/>
      <c r="AB71" s="45"/>
      <c r="AC71" s="45"/>
      <c r="AD71" s="45"/>
      <c r="AE71" s="44"/>
      <c r="AF71" s="44"/>
    </row>
    <row r="72" spans="1:32" ht="16.5" customHeight="1">
      <c r="A72" s="52">
        <v>14</v>
      </c>
      <c r="B72" s="856" t="s">
        <v>431</v>
      </c>
      <c r="C72" s="856"/>
      <c r="D72" s="856"/>
      <c r="E72" s="856"/>
      <c r="F72" s="856"/>
      <c r="G72" s="856"/>
      <c r="H72" s="856"/>
      <c r="I72" s="856"/>
      <c r="J72" s="41" t="s">
        <v>444</v>
      </c>
      <c r="K72" s="41">
        <f>'Final Statement'!M42</f>
        <v>0</v>
      </c>
      <c r="L72" s="57"/>
      <c r="M72" s="57"/>
      <c r="N72" s="57"/>
      <c r="O72" s="57"/>
      <c r="P72" s="57"/>
      <c r="Q72" s="57"/>
      <c r="R72" s="57"/>
      <c r="S72" s="57"/>
      <c r="T72" s="57"/>
      <c r="U72" s="57"/>
      <c r="V72" s="57"/>
      <c r="W72" s="57"/>
      <c r="X72" s="57"/>
      <c r="Y72" s="57"/>
      <c r="Z72" s="45"/>
      <c r="AA72" s="45"/>
      <c r="AB72" s="45"/>
      <c r="AC72" s="45"/>
      <c r="AD72" s="45"/>
      <c r="AE72" s="44"/>
      <c r="AF72" s="44"/>
    </row>
    <row r="73" spans="1:32" ht="16.5" customHeight="1">
      <c r="A73" s="52"/>
      <c r="B73" s="863" t="s">
        <v>432</v>
      </c>
      <c r="C73" s="856"/>
      <c r="D73" s="856"/>
      <c r="E73" s="856"/>
      <c r="F73" s="856"/>
      <c r="G73" s="856"/>
      <c r="H73" s="856"/>
      <c r="I73" s="856"/>
      <c r="J73" s="41"/>
      <c r="K73" s="41"/>
      <c r="L73" s="57"/>
      <c r="M73" s="57"/>
      <c r="N73" s="57"/>
      <c r="O73" s="57"/>
      <c r="P73" s="57"/>
      <c r="Q73" s="57"/>
      <c r="R73" s="57"/>
      <c r="S73" s="57"/>
      <c r="T73" s="57"/>
      <c r="U73" s="57"/>
      <c r="V73" s="57"/>
      <c r="W73" s="57"/>
      <c r="X73" s="57"/>
      <c r="Y73" s="57"/>
      <c r="Z73" s="45"/>
      <c r="AA73" s="45"/>
      <c r="AB73" s="45"/>
      <c r="AC73" s="45"/>
      <c r="AD73" s="45"/>
      <c r="AE73" s="44"/>
      <c r="AF73" s="44"/>
    </row>
    <row r="74" spans="1:32" ht="16.5" customHeight="1">
      <c r="A74" s="52">
        <v>15</v>
      </c>
      <c r="B74" s="856" t="s">
        <v>433</v>
      </c>
      <c r="C74" s="856"/>
      <c r="D74" s="856"/>
      <c r="E74" s="856"/>
      <c r="F74" s="856"/>
      <c r="G74" s="856"/>
      <c r="H74" s="856"/>
      <c r="I74" s="856"/>
      <c r="J74" s="41" t="s">
        <v>444</v>
      </c>
      <c r="K74" s="54">
        <f>'Final Statement'!M43</f>
        <v>0</v>
      </c>
      <c r="L74" s="57"/>
      <c r="M74" s="57"/>
      <c r="N74" s="57"/>
      <c r="O74" s="57"/>
      <c r="P74" s="57"/>
      <c r="Q74" s="57"/>
      <c r="R74" s="57"/>
      <c r="S74" s="57"/>
      <c r="T74" s="57"/>
      <c r="U74" s="57"/>
      <c r="V74" s="57"/>
      <c r="W74" s="57"/>
      <c r="X74" s="57"/>
      <c r="Y74" s="57"/>
      <c r="Z74" s="45"/>
      <c r="AA74" s="45"/>
      <c r="AB74" s="45"/>
      <c r="AC74" s="45"/>
      <c r="AD74" s="45"/>
      <c r="AE74" s="44"/>
      <c r="AF74" s="44"/>
    </row>
    <row r="75" spans="1:32" ht="16.5" customHeight="1">
      <c r="A75" s="52">
        <v>16</v>
      </c>
      <c r="B75" s="856" t="s">
        <v>434</v>
      </c>
      <c r="C75" s="856"/>
      <c r="D75" s="856"/>
      <c r="E75" s="856"/>
      <c r="F75" s="856"/>
      <c r="G75" s="856"/>
      <c r="H75" s="856"/>
      <c r="I75" s="856"/>
      <c r="J75" s="41" t="s">
        <v>444</v>
      </c>
      <c r="K75" s="41">
        <f>'Final Statement'!M44</f>
        <v>0</v>
      </c>
      <c r="L75" s="57"/>
      <c r="M75" s="57"/>
      <c r="N75" s="57"/>
      <c r="O75" s="57"/>
      <c r="P75" s="57"/>
      <c r="Q75" s="57"/>
      <c r="R75" s="57"/>
      <c r="S75" s="57"/>
      <c r="T75" s="57"/>
      <c r="U75" s="57"/>
      <c r="V75" s="57"/>
      <c r="W75" s="57"/>
      <c r="X75" s="57"/>
      <c r="Y75" s="57"/>
      <c r="Z75" s="45"/>
      <c r="AA75" s="45"/>
      <c r="AB75" s="45"/>
      <c r="AC75" s="45"/>
      <c r="AD75" s="45"/>
      <c r="AE75" s="44"/>
      <c r="AF75" s="44"/>
    </row>
    <row r="76" spans="1:32" ht="16.5" customHeight="1">
      <c r="A76" s="52">
        <v>17</v>
      </c>
      <c r="B76" s="862" t="s">
        <v>435</v>
      </c>
      <c r="C76" s="862"/>
      <c r="D76" s="862"/>
      <c r="E76" s="862"/>
      <c r="F76" s="862"/>
      <c r="G76" s="862"/>
      <c r="H76" s="862"/>
      <c r="I76" s="862"/>
      <c r="J76" s="41" t="s">
        <v>444</v>
      </c>
      <c r="K76" s="55">
        <f>'Final Statement'!M45</f>
        <v>0</v>
      </c>
      <c r="L76" s="57"/>
      <c r="M76" s="57"/>
      <c r="N76" s="57"/>
      <c r="O76" s="57"/>
      <c r="P76" s="57"/>
      <c r="Q76" s="57"/>
      <c r="R76" s="57"/>
      <c r="S76" s="57"/>
      <c r="T76" s="57"/>
      <c r="U76" s="57"/>
      <c r="V76" s="57"/>
      <c r="W76" s="57"/>
      <c r="X76" s="57"/>
      <c r="Y76" s="57"/>
      <c r="Z76" s="45"/>
      <c r="AA76" s="45"/>
      <c r="AB76" s="45"/>
      <c r="AC76" s="45"/>
      <c r="AD76" s="45"/>
      <c r="AE76" s="44"/>
      <c r="AF76" s="44"/>
    </row>
    <row r="77" spans="1:32" ht="16.5" customHeight="1">
      <c r="A77" s="52">
        <v>18</v>
      </c>
      <c r="B77" s="856" t="s">
        <v>436</v>
      </c>
      <c r="C77" s="856"/>
      <c r="D77" s="856"/>
      <c r="E77" s="856"/>
      <c r="F77" s="856"/>
      <c r="G77" s="856"/>
      <c r="H77" s="856"/>
      <c r="I77" s="856"/>
      <c r="J77" s="41" t="s">
        <v>444</v>
      </c>
      <c r="K77" s="53">
        <f>'Final Statement'!M46</f>
        <v>0</v>
      </c>
      <c r="L77" s="57"/>
      <c r="M77" s="57"/>
      <c r="N77" s="57"/>
      <c r="O77" s="57"/>
      <c r="P77" s="57"/>
      <c r="Q77" s="57"/>
      <c r="R77" s="57"/>
      <c r="S77" s="57"/>
      <c r="T77" s="57"/>
      <c r="U77" s="57"/>
      <c r="V77" s="57"/>
      <c r="W77" s="57"/>
      <c r="X77" s="57"/>
      <c r="Y77" s="57"/>
      <c r="Z77" s="45"/>
      <c r="AA77" s="45"/>
      <c r="AB77" s="45"/>
      <c r="AC77" s="45"/>
      <c r="AD77" s="45"/>
      <c r="AE77" s="44"/>
      <c r="AF77" s="44"/>
    </row>
    <row r="78" spans="1:32" ht="16.5" customHeight="1">
      <c r="A78" s="52">
        <v>19</v>
      </c>
      <c r="B78" s="856" t="s">
        <v>437</v>
      </c>
      <c r="C78" s="856"/>
      <c r="D78" s="856"/>
      <c r="E78" s="856"/>
      <c r="F78" s="856"/>
      <c r="G78" s="856"/>
      <c r="H78" s="856"/>
      <c r="I78" s="856"/>
      <c r="J78" s="41" t="s">
        <v>444</v>
      </c>
      <c r="K78" s="53">
        <f>'Final Statement'!M47</f>
        <v>0</v>
      </c>
      <c r="L78" s="57"/>
      <c r="M78" s="57"/>
      <c r="N78" s="57"/>
      <c r="O78" s="57"/>
      <c r="P78" s="57"/>
      <c r="Q78" s="57"/>
      <c r="R78" s="57"/>
      <c r="S78" s="57"/>
      <c r="T78" s="57"/>
      <c r="U78" s="57"/>
      <c r="V78" s="57"/>
      <c r="W78" s="57"/>
      <c r="X78" s="57"/>
      <c r="Y78" s="57"/>
      <c r="Z78" s="45"/>
      <c r="AA78" s="45"/>
      <c r="AB78" s="45"/>
      <c r="AC78" s="45"/>
      <c r="AD78" s="45"/>
      <c r="AE78" s="44"/>
      <c r="AF78" s="44"/>
    </row>
    <row r="79" spans="1:32" ht="16.5" customHeight="1">
      <c r="A79" s="52">
        <v>20</v>
      </c>
      <c r="B79" s="856" t="s">
        <v>438</v>
      </c>
      <c r="C79" s="856"/>
      <c r="D79" s="856"/>
      <c r="E79" s="856"/>
      <c r="F79" s="856"/>
      <c r="G79" s="856"/>
      <c r="H79" s="856"/>
      <c r="I79" s="856"/>
      <c r="J79" s="41" t="s">
        <v>444</v>
      </c>
      <c r="K79" s="53">
        <f>'Final Statement'!M48</f>
        <v>0</v>
      </c>
      <c r="L79" s="57"/>
      <c r="M79" s="57"/>
      <c r="N79" s="57"/>
      <c r="O79" s="57"/>
      <c r="P79" s="57"/>
      <c r="Q79" s="57"/>
      <c r="R79" s="57"/>
      <c r="S79" s="57"/>
      <c r="T79" s="57"/>
      <c r="U79" s="57"/>
      <c r="V79" s="57"/>
      <c r="W79" s="57"/>
      <c r="X79" s="57"/>
      <c r="Y79" s="57"/>
      <c r="Z79" s="45"/>
      <c r="AA79" s="45"/>
      <c r="AB79" s="45"/>
      <c r="AC79" s="45"/>
      <c r="AD79" s="45"/>
      <c r="AE79" s="44"/>
      <c r="AF79" s="44"/>
    </row>
    <row r="80" spans="1:32" ht="16.5" customHeight="1">
      <c r="A80" s="52">
        <v>21</v>
      </c>
      <c r="B80" s="862" t="s">
        <v>273</v>
      </c>
      <c r="C80" s="862"/>
      <c r="D80" s="862"/>
      <c r="E80" s="862"/>
      <c r="F80" s="862"/>
      <c r="G80" s="862"/>
      <c r="H80" s="862"/>
      <c r="I80" s="862"/>
      <c r="J80" s="41" t="s">
        <v>444</v>
      </c>
      <c r="K80" s="56">
        <f>'Final Statement'!M49</f>
        <v>0</v>
      </c>
      <c r="L80" s="57"/>
      <c r="M80" s="57"/>
      <c r="N80" s="57"/>
      <c r="O80" s="57"/>
      <c r="P80" s="57"/>
      <c r="Q80" s="57"/>
      <c r="R80" s="57"/>
      <c r="S80" s="57"/>
      <c r="T80" s="57"/>
      <c r="U80" s="57"/>
      <c r="V80" s="57"/>
      <c r="W80" s="57"/>
      <c r="X80" s="57"/>
      <c r="Y80" s="57"/>
      <c r="Z80" s="45"/>
      <c r="AA80" s="45"/>
      <c r="AB80" s="45"/>
      <c r="AC80" s="45"/>
      <c r="AD80" s="45"/>
      <c r="AE80" s="44"/>
      <c r="AF80" s="44"/>
    </row>
    <row r="81" spans="1:32">
      <c r="A81" s="42"/>
      <c r="B81" s="867"/>
      <c r="C81" s="867"/>
      <c r="D81" s="867"/>
      <c r="E81" s="867"/>
      <c r="F81" s="867"/>
      <c r="G81" s="867"/>
      <c r="H81" s="867"/>
      <c r="I81" s="867"/>
      <c r="J81" s="42"/>
      <c r="K81" s="42"/>
      <c r="L81" s="57"/>
      <c r="M81" s="57"/>
      <c r="N81" s="57"/>
      <c r="O81" s="57"/>
      <c r="P81" s="57"/>
      <c r="Q81" s="57"/>
      <c r="R81" s="57"/>
      <c r="S81" s="57"/>
      <c r="T81" s="57"/>
      <c r="U81" s="57"/>
      <c r="V81" s="57"/>
      <c r="W81" s="57"/>
      <c r="X81" s="57"/>
      <c r="Y81" s="57"/>
      <c r="Z81" s="45"/>
      <c r="AA81" s="45"/>
      <c r="AB81" s="45"/>
      <c r="AC81" s="45"/>
      <c r="AD81" s="45"/>
      <c r="AE81" s="44"/>
      <c r="AF81" s="44"/>
    </row>
    <row r="82" spans="1:32">
      <c r="A82" s="42"/>
      <c r="B82" s="39" t="s">
        <v>279</v>
      </c>
      <c r="C82" s="39"/>
      <c r="D82" s="39"/>
      <c r="E82" s="39"/>
      <c r="F82" s="869" t="s">
        <v>12</v>
      </c>
      <c r="G82" s="869"/>
      <c r="H82" s="39"/>
      <c r="I82" s="39"/>
      <c r="J82" s="42"/>
      <c r="K82" s="42"/>
      <c r="L82" s="57"/>
      <c r="M82" s="57"/>
      <c r="N82" s="57"/>
      <c r="O82" s="57"/>
      <c r="P82" s="57"/>
      <c r="Q82" s="57"/>
      <c r="R82" s="57"/>
      <c r="S82" s="57"/>
      <c r="T82" s="57"/>
      <c r="U82" s="57"/>
      <c r="V82" s="57"/>
      <c r="W82" s="57"/>
      <c r="X82" s="57"/>
      <c r="Y82" s="57"/>
      <c r="Z82" s="45"/>
      <c r="AA82" s="45"/>
      <c r="AB82" s="45"/>
      <c r="AC82" s="45"/>
      <c r="AD82" s="45"/>
      <c r="AE82" s="44"/>
      <c r="AF82" s="44"/>
    </row>
    <row r="83" spans="1:32">
      <c r="A83" s="42"/>
      <c r="B83" s="39" t="s">
        <v>45</v>
      </c>
      <c r="C83" s="39"/>
      <c r="D83" s="39"/>
      <c r="E83" s="869" t="s">
        <v>439</v>
      </c>
      <c r="F83" s="869"/>
      <c r="G83" s="869"/>
      <c r="H83" s="39"/>
      <c r="I83" s="39"/>
      <c r="J83" s="42"/>
      <c r="K83" s="42"/>
      <c r="L83" s="57"/>
      <c r="M83" s="57"/>
      <c r="N83" s="57"/>
      <c r="O83" s="57"/>
      <c r="P83" s="57"/>
      <c r="Q83" s="57"/>
      <c r="R83" s="57"/>
      <c r="S83" s="57"/>
      <c r="T83" s="57"/>
      <c r="U83" s="57"/>
      <c r="V83" s="57"/>
      <c r="W83" s="57"/>
      <c r="X83" s="57"/>
      <c r="Y83" s="57"/>
      <c r="Z83" s="45"/>
      <c r="AA83" s="45"/>
      <c r="AB83" s="45"/>
      <c r="AC83" s="45"/>
      <c r="AD83" s="45"/>
      <c r="AE83" s="44"/>
      <c r="AF83" s="44"/>
    </row>
    <row r="84" spans="1:32">
      <c r="A84" s="42"/>
      <c r="B84" s="39"/>
      <c r="C84" s="39"/>
      <c r="D84" s="39"/>
      <c r="E84" s="39"/>
      <c r="F84" s="39"/>
      <c r="G84" s="39"/>
      <c r="H84" s="39"/>
      <c r="I84" s="39"/>
      <c r="J84" s="42"/>
      <c r="K84" s="42"/>
      <c r="L84" s="57"/>
      <c r="M84" s="57"/>
      <c r="N84" s="57"/>
      <c r="O84" s="57"/>
      <c r="P84" s="57"/>
      <c r="Q84" s="57"/>
      <c r="R84" s="57"/>
      <c r="S84" s="57"/>
      <c r="T84" s="57"/>
      <c r="U84" s="57"/>
      <c r="V84" s="57"/>
      <c r="W84" s="57"/>
      <c r="X84" s="57"/>
      <c r="Y84" s="57"/>
      <c r="Z84" s="45"/>
      <c r="AA84" s="45"/>
      <c r="AB84" s="45"/>
      <c r="AC84" s="45"/>
      <c r="AD84" s="45"/>
      <c r="AE84" s="44"/>
      <c r="AF84" s="44"/>
    </row>
    <row r="85" spans="1:32">
      <c r="A85" s="870"/>
      <c r="B85" s="870"/>
      <c r="C85" s="870"/>
      <c r="D85" s="870"/>
      <c r="E85" s="870"/>
      <c r="F85" s="870"/>
      <c r="G85" s="870"/>
      <c r="H85" s="870"/>
      <c r="I85" s="870"/>
      <c r="J85" s="870"/>
      <c r="K85" s="870"/>
      <c r="L85" s="57"/>
      <c r="M85" s="57"/>
      <c r="N85" s="57"/>
      <c r="O85" s="57"/>
      <c r="P85" s="57"/>
      <c r="Q85" s="57"/>
      <c r="R85" s="57"/>
      <c r="S85" s="57"/>
      <c r="T85" s="57"/>
      <c r="U85" s="57"/>
      <c r="V85" s="57"/>
      <c r="W85" s="57"/>
      <c r="X85" s="57"/>
      <c r="Y85" s="57"/>
      <c r="Z85" s="45"/>
      <c r="AA85" s="45"/>
      <c r="AB85" s="45"/>
      <c r="AC85" s="45"/>
      <c r="AD85" s="45"/>
      <c r="AE85" s="44"/>
      <c r="AF85" s="44"/>
    </row>
    <row r="86" spans="1:32">
      <c r="A86" s="871" t="s">
        <v>275</v>
      </c>
      <c r="B86" s="871"/>
      <c r="C86" s="871"/>
      <c r="D86" s="871"/>
      <c r="E86" s="871"/>
      <c r="F86" s="871"/>
      <c r="G86" s="871"/>
      <c r="H86" s="871"/>
      <c r="I86" s="871"/>
      <c r="J86" s="871"/>
      <c r="K86" s="871"/>
      <c r="L86" s="57"/>
      <c r="M86" s="57"/>
      <c r="N86" s="57"/>
      <c r="O86" s="57"/>
      <c r="P86" s="57"/>
      <c r="Q86" s="57"/>
      <c r="R86" s="57"/>
      <c r="S86" s="57"/>
      <c r="T86" s="57"/>
      <c r="U86" s="57"/>
      <c r="V86" s="57"/>
      <c r="W86" s="57"/>
      <c r="X86" s="57"/>
      <c r="Y86" s="57"/>
      <c r="Z86" s="45"/>
      <c r="AA86" s="45"/>
      <c r="AB86" s="45"/>
      <c r="AC86" s="45"/>
      <c r="AD86" s="45"/>
      <c r="AE86" s="44"/>
      <c r="AF86" s="44"/>
    </row>
    <row r="87" spans="1:32">
      <c r="A87" s="870" t="s">
        <v>440</v>
      </c>
      <c r="B87" s="870"/>
      <c r="C87" s="870"/>
      <c r="D87" s="870"/>
      <c r="E87" s="870"/>
      <c r="F87" s="870"/>
      <c r="G87" s="870"/>
      <c r="H87" s="870"/>
      <c r="I87" s="870"/>
      <c r="J87" s="870"/>
      <c r="K87" s="870"/>
      <c r="L87" s="57"/>
      <c r="M87" s="57"/>
      <c r="N87" s="57"/>
      <c r="O87" s="57"/>
      <c r="P87" s="57"/>
      <c r="Q87" s="57"/>
      <c r="R87" s="57"/>
      <c r="S87" s="57"/>
      <c r="T87" s="57"/>
      <c r="U87" s="57"/>
      <c r="V87" s="57"/>
      <c r="W87" s="57"/>
      <c r="X87" s="57"/>
      <c r="Y87" s="57"/>
      <c r="Z87" s="45"/>
      <c r="AA87" s="45"/>
      <c r="AB87" s="45"/>
      <c r="AC87" s="45"/>
      <c r="AD87" s="45"/>
      <c r="AE87" s="44"/>
      <c r="AF87" s="44"/>
    </row>
    <row r="88" spans="1:32">
      <c r="A88" s="870" t="s">
        <v>441</v>
      </c>
      <c r="B88" s="870"/>
      <c r="C88" s="870"/>
      <c r="D88" s="870"/>
      <c r="E88" s="870"/>
      <c r="F88" s="870"/>
      <c r="G88" s="870"/>
      <c r="H88" s="870"/>
      <c r="I88" s="870"/>
      <c r="J88" s="870"/>
      <c r="K88" s="870"/>
      <c r="L88" s="57"/>
      <c r="M88" s="57"/>
      <c r="N88" s="57"/>
      <c r="O88" s="57"/>
      <c r="P88" s="57"/>
      <c r="Q88" s="57"/>
      <c r="R88" s="57"/>
      <c r="S88" s="57"/>
      <c r="T88" s="57"/>
      <c r="U88" s="57"/>
      <c r="V88" s="57"/>
      <c r="W88" s="57"/>
      <c r="X88" s="57"/>
      <c r="Y88" s="57"/>
      <c r="Z88" s="45"/>
      <c r="AA88" s="45"/>
      <c r="AB88" s="45"/>
      <c r="AC88" s="45"/>
      <c r="AD88" s="45"/>
      <c r="AE88" s="44"/>
      <c r="AF88" s="44"/>
    </row>
    <row r="89" spans="1:32">
      <c r="A89" s="872" t="s">
        <v>442</v>
      </c>
      <c r="B89" s="872"/>
      <c r="C89" s="872"/>
      <c r="D89" s="872"/>
      <c r="E89" s="872"/>
      <c r="F89" s="872"/>
      <c r="G89" s="872"/>
      <c r="H89" s="872"/>
      <c r="I89" s="872"/>
      <c r="J89" s="872"/>
      <c r="K89" s="872"/>
      <c r="L89" s="57"/>
      <c r="M89" s="57"/>
      <c r="N89" s="57"/>
      <c r="O89" s="57"/>
      <c r="P89" s="57"/>
      <c r="Q89" s="57"/>
      <c r="R89" s="57"/>
      <c r="S89" s="57"/>
      <c r="T89" s="57"/>
      <c r="U89" s="57"/>
      <c r="V89" s="57"/>
      <c r="W89" s="57"/>
      <c r="X89" s="57"/>
      <c r="Y89" s="57"/>
      <c r="Z89" s="45"/>
      <c r="AA89" s="45"/>
      <c r="AB89" s="45"/>
      <c r="AC89" s="45"/>
      <c r="AD89" s="45"/>
      <c r="AE89" s="44"/>
      <c r="AF89" s="44"/>
    </row>
    <row r="90" spans="1:32">
      <c r="A90" s="42"/>
      <c r="B90" s="39"/>
      <c r="C90" s="39"/>
      <c r="D90" s="39"/>
      <c r="E90" s="39"/>
      <c r="F90" s="39"/>
      <c r="G90" s="39"/>
      <c r="H90" s="39"/>
      <c r="I90" s="39"/>
      <c r="J90" s="42"/>
      <c r="K90" s="42"/>
      <c r="L90" s="57"/>
      <c r="M90" s="57"/>
      <c r="N90" s="57"/>
      <c r="O90" s="57"/>
      <c r="P90" s="57"/>
      <c r="Q90" s="57"/>
      <c r="R90" s="57"/>
      <c r="S90" s="57"/>
      <c r="T90" s="57"/>
      <c r="U90" s="57"/>
      <c r="V90" s="57"/>
      <c r="W90" s="57"/>
      <c r="X90" s="57"/>
      <c r="Y90" s="57"/>
      <c r="Z90" s="45"/>
      <c r="AA90" s="45"/>
      <c r="AB90" s="45"/>
      <c r="AC90" s="45"/>
      <c r="AD90" s="45"/>
      <c r="AE90" s="44"/>
      <c r="AF90" s="44"/>
    </row>
    <row r="91" spans="1:32">
      <c r="A91" s="42"/>
      <c r="B91" s="39" t="s">
        <v>279</v>
      </c>
      <c r="C91" s="39"/>
      <c r="D91" s="39"/>
      <c r="E91" s="39"/>
      <c r="F91" s="869" t="s">
        <v>12</v>
      </c>
      <c r="G91" s="869"/>
      <c r="H91" s="39"/>
      <c r="I91" s="39"/>
      <c r="J91" s="42"/>
      <c r="K91" s="42"/>
      <c r="L91" s="57"/>
      <c r="M91" s="57"/>
      <c r="N91" s="57"/>
      <c r="O91" s="57"/>
      <c r="P91" s="57"/>
      <c r="Q91" s="57"/>
      <c r="R91" s="57"/>
      <c r="S91" s="57"/>
      <c r="T91" s="57"/>
      <c r="U91" s="57"/>
      <c r="V91" s="57"/>
      <c r="W91" s="57"/>
      <c r="X91" s="57"/>
      <c r="Y91" s="57"/>
      <c r="Z91" s="45"/>
      <c r="AA91" s="45"/>
      <c r="AB91" s="45"/>
      <c r="AC91" s="45"/>
      <c r="AD91" s="45"/>
      <c r="AE91" s="44"/>
      <c r="AF91" s="44"/>
    </row>
    <row r="92" spans="1:32">
      <c r="A92" s="42"/>
      <c r="B92" s="39" t="s">
        <v>443</v>
      </c>
      <c r="C92" s="39"/>
      <c r="D92" s="39"/>
      <c r="E92" s="871" t="s">
        <v>439</v>
      </c>
      <c r="F92" s="871"/>
      <c r="G92" s="871"/>
      <c r="H92" s="39"/>
      <c r="I92" s="39"/>
      <c r="J92" s="42"/>
      <c r="K92" s="42"/>
      <c r="L92" s="57"/>
      <c r="M92" s="57"/>
      <c r="N92" s="57"/>
      <c r="O92" s="57"/>
      <c r="P92" s="57"/>
      <c r="Q92" s="57"/>
      <c r="R92" s="57"/>
      <c r="S92" s="57"/>
      <c r="T92" s="57"/>
      <c r="U92" s="57"/>
      <c r="V92" s="57"/>
      <c r="W92" s="57"/>
      <c r="X92" s="57"/>
      <c r="Y92" s="57"/>
      <c r="Z92" s="45"/>
      <c r="AA92" s="45"/>
      <c r="AB92" s="45"/>
      <c r="AC92" s="45"/>
      <c r="AD92" s="45"/>
      <c r="AE92" s="44"/>
      <c r="AF92" s="44"/>
    </row>
    <row r="93" spans="1:32">
      <c r="A93" s="42"/>
      <c r="B93" s="39"/>
      <c r="C93" s="39"/>
      <c r="D93" s="39"/>
      <c r="E93" s="39"/>
      <c r="F93" s="39"/>
      <c r="G93" s="39"/>
      <c r="H93" s="39"/>
      <c r="I93" s="39"/>
      <c r="J93" s="42"/>
      <c r="K93" s="42"/>
      <c r="L93" s="57"/>
      <c r="M93" s="57"/>
      <c r="N93" s="57"/>
      <c r="O93" s="57"/>
      <c r="P93" s="57"/>
      <c r="Q93" s="57"/>
      <c r="R93" s="57"/>
      <c r="S93" s="57"/>
      <c r="T93" s="57"/>
      <c r="U93" s="57"/>
      <c r="V93" s="57"/>
      <c r="W93" s="57"/>
      <c r="X93" s="57"/>
      <c r="Y93" s="57"/>
      <c r="Z93" s="45"/>
      <c r="AA93" s="45"/>
      <c r="AB93" s="45"/>
      <c r="AC93" s="45"/>
      <c r="AD93" s="45"/>
      <c r="AE93" s="44"/>
      <c r="AF93" s="44"/>
    </row>
    <row r="94" spans="1:32">
      <c r="A94" s="42"/>
      <c r="B94" s="39"/>
      <c r="C94" s="39"/>
      <c r="D94" s="39"/>
      <c r="E94" s="39"/>
      <c r="F94" s="39"/>
      <c r="G94" s="39"/>
      <c r="H94" s="39"/>
      <c r="I94" s="39"/>
      <c r="J94" s="42"/>
      <c r="K94" s="42"/>
      <c r="L94" s="57"/>
      <c r="M94" s="57"/>
      <c r="N94" s="57"/>
      <c r="O94" s="57"/>
      <c r="P94" s="57"/>
      <c r="Q94" s="57"/>
      <c r="R94" s="57"/>
      <c r="S94" s="57"/>
      <c r="T94" s="57"/>
      <c r="U94" s="57"/>
      <c r="V94" s="57"/>
      <c r="W94" s="57"/>
      <c r="X94" s="57"/>
      <c r="Y94" s="57"/>
      <c r="Z94" s="45"/>
      <c r="AA94" s="45"/>
      <c r="AB94" s="45"/>
      <c r="AC94" s="45"/>
      <c r="AD94" s="45"/>
      <c r="AE94" s="44"/>
      <c r="AF94" s="44"/>
    </row>
    <row r="95" spans="1:32">
      <c r="A95" s="57"/>
      <c r="B95" s="60"/>
      <c r="C95" s="60"/>
      <c r="D95" s="60"/>
      <c r="E95" s="60"/>
      <c r="F95" s="60"/>
      <c r="G95" s="60"/>
      <c r="H95" s="60"/>
      <c r="I95" s="60"/>
      <c r="J95" s="57"/>
      <c r="K95" s="57"/>
      <c r="L95" s="57"/>
      <c r="M95" s="57"/>
      <c r="N95" s="57"/>
      <c r="O95" s="57"/>
      <c r="P95" s="57"/>
      <c r="Q95" s="57"/>
      <c r="R95" s="57"/>
      <c r="S95" s="57"/>
      <c r="T95" s="57"/>
      <c r="U95" s="57"/>
      <c r="V95" s="57"/>
      <c r="W95" s="57"/>
      <c r="X95" s="57"/>
      <c r="Y95" s="57"/>
      <c r="Z95" s="45"/>
      <c r="AA95" s="45"/>
      <c r="AB95" s="45"/>
      <c r="AC95" s="45"/>
      <c r="AD95" s="45"/>
      <c r="AE95" s="44"/>
      <c r="AF95" s="44"/>
    </row>
    <row r="96" spans="1:32">
      <c r="A96" s="57"/>
      <c r="B96" s="868"/>
      <c r="C96" s="868"/>
      <c r="D96" s="868"/>
      <c r="E96" s="868"/>
      <c r="F96" s="868"/>
      <c r="G96" s="868"/>
      <c r="H96" s="868"/>
      <c r="I96" s="868"/>
      <c r="J96" s="57"/>
      <c r="K96" s="57"/>
      <c r="L96" s="57"/>
      <c r="M96" s="57"/>
      <c r="N96" s="57"/>
      <c r="O96" s="57"/>
      <c r="P96" s="57"/>
      <c r="Q96" s="57"/>
      <c r="R96" s="57"/>
      <c r="S96" s="57"/>
      <c r="T96" s="57"/>
      <c r="U96" s="57"/>
      <c r="V96" s="57"/>
      <c r="W96" s="57"/>
      <c r="X96" s="57"/>
      <c r="Y96" s="57"/>
      <c r="Z96" s="45"/>
      <c r="AA96" s="45"/>
      <c r="AB96" s="45"/>
      <c r="AC96" s="45"/>
      <c r="AD96" s="45"/>
      <c r="AE96" s="44"/>
      <c r="AF96" s="44"/>
    </row>
    <row r="97" spans="1:32">
      <c r="A97" s="57"/>
      <c r="B97" s="868"/>
      <c r="C97" s="868"/>
      <c r="D97" s="868"/>
      <c r="E97" s="868"/>
      <c r="F97" s="868"/>
      <c r="G97" s="868"/>
      <c r="H97" s="868"/>
      <c r="I97" s="868"/>
      <c r="J97" s="57"/>
      <c r="K97" s="57"/>
      <c r="L97" s="57"/>
      <c r="M97" s="57"/>
      <c r="N97" s="57"/>
      <c r="O97" s="57"/>
      <c r="P97" s="57"/>
      <c r="Q97" s="57"/>
      <c r="R97" s="57"/>
      <c r="S97" s="57"/>
      <c r="T97" s="57"/>
      <c r="U97" s="57"/>
      <c r="V97" s="57"/>
      <c r="W97" s="57"/>
      <c r="X97" s="57"/>
      <c r="Y97" s="57"/>
      <c r="Z97" s="45"/>
      <c r="AA97" s="45"/>
      <c r="AB97" s="45"/>
      <c r="AC97" s="45"/>
      <c r="AD97" s="45"/>
      <c r="AE97" s="44"/>
      <c r="AF97" s="44"/>
    </row>
    <row r="98" spans="1:3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45"/>
      <c r="AA98" s="45"/>
      <c r="AB98" s="45"/>
      <c r="AC98" s="45"/>
      <c r="AD98" s="45"/>
      <c r="AE98" s="44"/>
      <c r="AF98" s="44"/>
    </row>
    <row r="99" spans="1:3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45"/>
      <c r="AA99" s="45"/>
      <c r="AB99" s="45"/>
      <c r="AC99" s="45"/>
      <c r="AD99" s="45"/>
      <c r="AE99" s="44"/>
      <c r="AF99" s="44"/>
    </row>
    <row r="100" spans="1:3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45"/>
      <c r="AA100" s="45"/>
      <c r="AB100" s="45"/>
      <c r="AC100" s="45"/>
      <c r="AD100" s="45"/>
      <c r="AE100" s="44"/>
      <c r="AF100" s="44"/>
    </row>
    <row r="101" spans="1:3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45"/>
      <c r="AA101" s="45"/>
      <c r="AB101" s="45"/>
      <c r="AC101" s="45"/>
      <c r="AD101" s="45"/>
      <c r="AE101" s="44"/>
      <c r="AF101" s="44"/>
    </row>
    <row r="102" spans="1:3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45"/>
      <c r="AA102" s="45"/>
      <c r="AB102" s="45"/>
      <c r="AC102" s="45"/>
      <c r="AD102" s="45"/>
      <c r="AE102" s="44"/>
      <c r="AF102" s="44"/>
    </row>
    <row r="103" spans="1:3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45"/>
      <c r="AA103" s="45"/>
      <c r="AB103" s="45"/>
      <c r="AC103" s="45"/>
      <c r="AD103" s="45"/>
      <c r="AE103" s="44"/>
      <c r="AF103" s="44"/>
    </row>
    <row r="104" spans="1:3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45"/>
      <c r="AA104" s="45"/>
      <c r="AB104" s="45"/>
      <c r="AC104" s="45"/>
      <c r="AD104" s="45"/>
      <c r="AE104" s="44"/>
      <c r="AF104" s="44"/>
    </row>
    <row r="105" spans="1:3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45"/>
      <c r="AA105" s="45"/>
      <c r="AB105" s="45"/>
      <c r="AC105" s="45"/>
      <c r="AD105" s="45"/>
      <c r="AE105" s="44"/>
      <c r="AF105" s="44"/>
    </row>
    <row r="106" spans="1:3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44"/>
      <c r="AA106" s="44"/>
      <c r="AB106" s="44"/>
      <c r="AC106" s="44"/>
      <c r="AD106" s="44"/>
      <c r="AE106" s="44"/>
      <c r="AF106" s="44"/>
    </row>
    <row r="107" spans="1:3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spans="1:3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spans="1:3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spans="1:3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spans="1:3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spans="1:3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spans="1: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spans="1: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spans="1: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spans="1: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spans="1: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spans="1: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spans="1: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spans="1: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spans="1: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spans="1: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spans="1: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spans="1: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spans="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spans="1: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spans="1: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spans="1: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spans="1: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spans="1: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spans="1: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spans="1: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spans="1: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spans="1: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spans="1: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spans="1:25">
      <c r="A136" s="45"/>
      <c r="B136" s="45"/>
      <c r="C136" s="45"/>
      <c r="D136" s="45"/>
      <c r="E136" s="45"/>
      <c r="F136" s="45"/>
      <c r="G136" s="45"/>
      <c r="H136" s="45"/>
      <c r="I136" s="45"/>
      <c r="J136" s="45"/>
      <c r="K136" s="45"/>
      <c r="L136" s="57"/>
      <c r="M136" s="57"/>
      <c r="N136" s="57"/>
      <c r="O136" s="57"/>
      <c r="P136" s="57"/>
      <c r="Q136" s="57"/>
      <c r="R136" s="57"/>
      <c r="S136" s="57"/>
      <c r="T136" s="57"/>
      <c r="U136" s="57"/>
      <c r="V136" s="57"/>
      <c r="W136" s="57"/>
      <c r="X136" s="57"/>
      <c r="Y136" s="57"/>
    </row>
    <row r="137" spans="1:25">
      <c r="A137" s="45"/>
      <c r="B137" s="45"/>
      <c r="C137" s="45"/>
      <c r="D137" s="45"/>
      <c r="E137" s="45"/>
      <c r="F137" s="45"/>
      <c r="G137" s="45"/>
      <c r="H137" s="45"/>
      <c r="I137" s="45"/>
      <c r="J137" s="45"/>
      <c r="K137" s="45"/>
      <c r="L137" s="57"/>
      <c r="M137" s="57"/>
      <c r="N137" s="57"/>
      <c r="O137" s="57"/>
      <c r="P137" s="57"/>
      <c r="Q137" s="57"/>
      <c r="R137" s="57"/>
      <c r="S137" s="57"/>
      <c r="T137" s="57"/>
      <c r="U137" s="57"/>
      <c r="V137" s="57"/>
      <c r="W137" s="57"/>
      <c r="X137" s="57"/>
      <c r="Y137" s="57"/>
    </row>
    <row r="138" spans="1:25">
      <c r="A138" s="45"/>
      <c r="B138" s="45"/>
      <c r="C138" s="45"/>
      <c r="D138" s="45"/>
      <c r="E138" s="45"/>
      <c r="F138" s="45"/>
      <c r="G138" s="45"/>
      <c r="H138" s="45"/>
      <c r="I138" s="45"/>
      <c r="J138" s="45"/>
      <c r="K138" s="45"/>
      <c r="L138" s="57"/>
      <c r="M138" s="57"/>
      <c r="N138" s="57"/>
      <c r="O138" s="57"/>
      <c r="P138" s="57"/>
      <c r="Q138" s="57"/>
      <c r="R138" s="57"/>
      <c r="S138" s="57"/>
      <c r="T138" s="57"/>
      <c r="U138" s="57"/>
      <c r="V138" s="57"/>
      <c r="W138" s="57"/>
      <c r="X138" s="57"/>
      <c r="Y138" s="57"/>
    </row>
    <row r="139" spans="1:25">
      <c r="A139" s="45"/>
      <c r="B139" s="45"/>
      <c r="C139" s="45"/>
      <c r="D139" s="45"/>
      <c r="E139" s="45"/>
      <c r="F139" s="45"/>
      <c r="G139" s="45"/>
      <c r="H139" s="45"/>
      <c r="I139" s="45"/>
      <c r="J139" s="45"/>
      <c r="K139" s="45"/>
      <c r="L139" s="57"/>
      <c r="M139" s="57"/>
      <c r="N139" s="57"/>
      <c r="O139" s="57"/>
      <c r="P139" s="57"/>
      <c r="Q139" s="57"/>
      <c r="R139" s="57"/>
      <c r="S139" s="57"/>
      <c r="T139" s="57"/>
      <c r="U139" s="57"/>
      <c r="V139" s="57"/>
      <c r="W139" s="57"/>
      <c r="X139" s="57"/>
      <c r="Y139" s="57"/>
    </row>
    <row r="140" spans="1:25">
      <c r="A140" s="45"/>
      <c r="B140" s="45"/>
      <c r="C140" s="45"/>
      <c r="D140" s="45"/>
      <c r="E140" s="45"/>
      <c r="F140" s="45"/>
      <c r="G140" s="45"/>
      <c r="H140" s="45"/>
      <c r="I140" s="45"/>
      <c r="J140" s="45"/>
      <c r="K140" s="45"/>
      <c r="L140" s="57"/>
      <c r="M140" s="57"/>
      <c r="N140" s="57"/>
      <c r="O140" s="57"/>
      <c r="P140" s="57"/>
      <c r="Q140" s="57"/>
      <c r="R140" s="57"/>
      <c r="S140" s="57"/>
      <c r="T140" s="57"/>
      <c r="U140" s="57"/>
      <c r="V140" s="57"/>
      <c r="W140" s="57"/>
      <c r="X140" s="57"/>
      <c r="Y140" s="57"/>
    </row>
    <row r="141" spans="1:25">
      <c r="A141" s="45"/>
      <c r="B141" s="45"/>
      <c r="C141" s="45"/>
      <c r="D141" s="45"/>
      <c r="E141" s="45"/>
      <c r="F141" s="45"/>
      <c r="G141" s="45"/>
      <c r="H141" s="45"/>
      <c r="I141" s="45"/>
      <c r="J141" s="45"/>
      <c r="K141" s="45"/>
      <c r="L141" s="57"/>
      <c r="M141" s="57"/>
      <c r="N141" s="57"/>
      <c r="O141" s="57"/>
      <c r="P141" s="57"/>
      <c r="Q141" s="57"/>
      <c r="R141" s="57"/>
      <c r="S141" s="57"/>
      <c r="T141" s="57"/>
      <c r="U141" s="57"/>
      <c r="V141" s="57"/>
      <c r="W141" s="57"/>
      <c r="X141" s="57"/>
      <c r="Y141" s="57"/>
    </row>
    <row r="142" spans="1:25">
      <c r="A142" s="45"/>
      <c r="B142" s="45"/>
      <c r="C142" s="45"/>
      <c r="D142" s="45"/>
      <c r="E142" s="45"/>
      <c r="F142" s="45"/>
      <c r="G142" s="45"/>
      <c r="H142" s="45"/>
      <c r="I142" s="45"/>
      <c r="J142" s="45"/>
      <c r="K142" s="45"/>
      <c r="L142" s="57"/>
      <c r="M142" s="57"/>
      <c r="N142" s="57"/>
      <c r="O142" s="57"/>
      <c r="P142" s="57"/>
      <c r="Q142" s="57"/>
      <c r="R142" s="57"/>
      <c r="S142" s="57"/>
      <c r="T142" s="57"/>
      <c r="U142" s="57"/>
      <c r="V142" s="57"/>
      <c r="W142" s="57"/>
      <c r="X142" s="57"/>
      <c r="Y142" s="57"/>
    </row>
    <row r="143" spans="1:25">
      <c r="A143" s="45"/>
      <c r="B143" s="45"/>
      <c r="C143" s="45"/>
      <c r="D143" s="45"/>
      <c r="E143" s="45"/>
      <c r="F143" s="45"/>
      <c r="G143" s="45"/>
      <c r="H143" s="45"/>
      <c r="I143" s="45"/>
      <c r="J143" s="45"/>
      <c r="K143" s="45"/>
      <c r="L143" s="57"/>
      <c r="M143" s="57"/>
      <c r="N143" s="57"/>
      <c r="O143" s="57"/>
      <c r="P143" s="57"/>
      <c r="Q143" s="57"/>
      <c r="R143" s="57"/>
      <c r="S143" s="57"/>
      <c r="T143" s="57"/>
      <c r="U143" s="57"/>
      <c r="V143" s="57"/>
      <c r="W143" s="57"/>
      <c r="X143" s="57"/>
      <c r="Y143" s="57"/>
    </row>
    <row r="144" spans="1:25">
      <c r="A144" s="45"/>
      <c r="B144" s="45"/>
      <c r="C144" s="45"/>
      <c r="D144" s="45"/>
      <c r="E144" s="45"/>
      <c r="F144" s="45"/>
      <c r="G144" s="45"/>
      <c r="H144" s="45"/>
      <c r="I144" s="45"/>
      <c r="J144" s="45"/>
      <c r="K144" s="45"/>
      <c r="L144" s="57"/>
      <c r="M144" s="57"/>
      <c r="N144" s="57"/>
      <c r="O144" s="57"/>
      <c r="P144" s="57"/>
      <c r="Q144" s="57"/>
      <c r="R144" s="57"/>
      <c r="S144" s="57"/>
      <c r="T144" s="57"/>
      <c r="U144" s="57"/>
      <c r="V144" s="57"/>
      <c r="W144" s="57"/>
      <c r="X144" s="57"/>
      <c r="Y144" s="57"/>
    </row>
    <row r="145" spans="1:25">
      <c r="A145" s="45"/>
      <c r="B145" s="45"/>
      <c r="C145" s="45"/>
      <c r="D145" s="45"/>
      <c r="E145" s="45"/>
      <c r="F145" s="45"/>
      <c r="G145" s="45"/>
      <c r="H145" s="45"/>
      <c r="I145" s="45"/>
      <c r="J145" s="45"/>
      <c r="K145" s="45"/>
      <c r="L145" s="57"/>
      <c r="M145" s="57"/>
      <c r="N145" s="57"/>
      <c r="O145" s="57"/>
      <c r="P145" s="57"/>
      <c r="Q145" s="57"/>
      <c r="R145" s="57"/>
      <c r="S145" s="57"/>
      <c r="T145" s="57"/>
      <c r="U145" s="57"/>
      <c r="V145" s="57"/>
      <c r="W145" s="57"/>
      <c r="X145" s="57"/>
      <c r="Y145" s="57"/>
    </row>
    <row r="146" spans="1:25">
      <c r="A146" s="45"/>
      <c r="B146" s="45"/>
      <c r="C146" s="45"/>
      <c r="D146" s="45"/>
      <c r="E146" s="45"/>
      <c r="F146" s="45"/>
      <c r="G146" s="45"/>
      <c r="H146" s="45"/>
      <c r="I146" s="45"/>
      <c r="J146" s="45"/>
      <c r="K146" s="45"/>
      <c r="L146" s="57"/>
      <c r="M146" s="57"/>
      <c r="N146" s="57"/>
      <c r="O146" s="57"/>
      <c r="P146" s="57"/>
      <c r="Q146" s="57"/>
      <c r="R146" s="57"/>
      <c r="S146" s="57"/>
      <c r="T146" s="57"/>
      <c r="U146" s="57"/>
      <c r="V146" s="57"/>
      <c r="W146" s="57"/>
      <c r="X146" s="57"/>
      <c r="Y146" s="57"/>
    </row>
    <row r="147" spans="1:25">
      <c r="A147" s="45"/>
      <c r="B147" s="45"/>
      <c r="C147" s="45"/>
      <c r="D147" s="45"/>
      <c r="E147" s="45"/>
      <c r="F147" s="45"/>
      <c r="G147" s="45"/>
      <c r="H147" s="45"/>
      <c r="I147" s="45"/>
      <c r="J147" s="45"/>
      <c r="K147" s="45"/>
      <c r="L147" s="45"/>
      <c r="M147" s="45"/>
      <c r="N147" s="45"/>
      <c r="V147" s="57"/>
      <c r="W147" s="57"/>
      <c r="X147" s="57"/>
      <c r="Y147" s="57"/>
    </row>
    <row r="148" spans="1:25">
      <c r="A148" s="45"/>
      <c r="B148" s="45"/>
      <c r="C148" s="45"/>
      <c r="D148" s="45"/>
      <c r="E148" s="45"/>
      <c r="F148" s="45"/>
      <c r="G148" s="45"/>
      <c r="H148" s="45"/>
      <c r="I148" s="45"/>
      <c r="J148" s="45"/>
      <c r="K148" s="45"/>
      <c r="L148" s="45"/>
      <c r="M148" s="45"/>
      <c r="N148" s="45"/>
      <c r="V148" s="57"/>
      <c r="W148" s="57"/>
      <c r="X148" s="57"/>
      <c r="Y148" s="57"/>
    </row>
    <row r="149" spans="1:25">
      <c r="A149" s="45"/>
      <c r="B149" s="45"/>
      <c r="C149" s="45"/>
      <c r="D149" s="45"/>
      <c r="E149" s="45"/>
      <c r="F149" s="45"/>
      <c r="G149" s="45"/>
      <c r="H149" s="45"/>
      <c r="I149" s="45"/>
      <c r="J149" s="45"/>
      <c r="K149" s="45"/>
      <c r="L149" s="45"/>
      <c r="M149" s="45"/>
      <c r="N149" s="45"/>
      <c r="V149" s="57"/>
      <c r="W149" s="57"/>
      <c r="X149" s="57"/>
      <c r="Y149" s="57"/>
    </row>
    <row r="150" spans="1:25">
      <c r="A150" s="45"/>
      <c r="B150" s="45"/>
      <c r="C150" s="45"/>
      <c r="D150" s="45"/>
      <c r="E150" s="45"/>
      <c r="F150" s="45"/>
      <c r="G150" s="45"/>
      <c r="H150" s="45"/>
      <c r="I150" s="45"/>
      <c r="J150" s="45"/>
      <c r="K150" s="45"/>
      <c r="L150" s="45"/>
      <c r="M150" s="45"/>
      <c r="N150" s="45"/>
      <c r="V150" s="57"/>
      <c r="W150" s="57"/>
      <c r="X150" s="57"/>
      <c r="Y150" s="57"/>
    </row>
    <row r="151" spans="1:25">
      <c r="A151" s="45"/>
      <c r="B151" s="45"/>
      <c r="C151" s="45"/>
      <c r="D151" s="45"/>
      <c r="E151" s="45"/>
      <c r="F151" s="45"/>
      <c r="G151" s="45"/>
      <c r="H151" s="45"/>
      <c r="I151" s="45"/>
      <c r="J151" s="45"/>
      <c r="K151" s="45"/>
      <c r="L151" s="45"/>
      <c r="M151" s="45"/>
      <c r="N151" s="45"/>
      <c r="V151" s="57"/>
      <c r="W151" s="57"/>
      <c r="X151" s="57"/>
      <c r="Y151" s="57"/>
    </row>
    <row r="152" spans="1:25">
      <c r="A152" s="45"/>
      <c r="B152" s="45"/>
      <c r="C152" s="45"/>
      <c r="D152" s="45"/>
      <c r="E152" s="45"/>
      <c r="F152" s="45"/>
      <c r="G152" s="45"/>
      <c r="H152" s="45"/>
      <c r="I152" s="45"/>
      <c r="J152" s="45"/>
      <c r="K152" s="45"/>
      <c r="L152" s="45"/>
      <c r="M152" s="45"/>
      <c r="N152" s="45"/>
    </row>
  </sheetData>
  <sheetProtection algorithmName="SHA-512" hashValue="FLCAoPZ+K2aGfgbUTeNMyP/V0+5nqU/08ZJkxPnY/CoHGcD17/qHGeWe+sDWivV95EZje22J7uXfcrPAkjsXpg==" saltValue="swutDY4wwsHFoTrgp9H6rw==" spinCount="100000" sheet="1" objects="1" scenarios="1" selectLockedCells="1"/>
  <mergeCells count="97">
    <mergeCell ref="B96:I96"/>
    <mergeCell ref="B97:I97"/>
    <mergeCell ref="F82:G82"/>
    <mergeCell ref="E83:G83"/>
    <mergeCell ref="A85:K85"/>
    <mergeCell ref="A86:K86"/>
    <mergeCell ref="A87:K87"/>
    <mergeCell ref="A88:K88"/>
    <mergeCell ref="A89:K89"/>
    <mergeCell ref="F91:G91"/>
    <mergeCell ref="E92:G92"/>
    <mergeCell ref="B77:I77"/>
    <mergeCell ref="B78:I78"/>
    <mergeCell ref="B79:I79"/>
    <mergeCell ref="B80:I80"/>
    <mergeCell ref="B81:I81"/>
    <mergeCell ref="B76:I76"/>
    <mergeCell ref="B63:I63"/>
    <mergeCell ref="B64:I64"/>
    <mergeCell ref="B65:I65"/>
    <mergeCell ref="B66:I66"/>
    <mergeCell ref="B69:I69"/>
    <mergeCell ref="B70:I70"/>
    <mergeCell ref="B71:I71"/>
    <mergeCell ref="B72:I72"/>
    <mergeCell ref="B73:I73"/>
    <mergeCell ref="B74:I74"/>
    <mergeCell ref="B75:I75"/>
    <mergeCell ref="B67:I67"/>
    <mergeCell ref="B68:I68"/>
    <mergeCell ref="B62:I62"/>
    <mergeCell ref="B51:I51"/>
    <mergeCell ref="B52:I52"/>
    <mergeCell ref="B53:I53"/>
    <mergeCell ref="B54:I54"/>
    <mergeCell ref="B55:I55"/>
    <mergeCell ref="B56:I56"/>
    <mergeCell ref="B57:I57"/>
    <mergeCell ref="B58:I58"/>
    <mergeCell ref="B59:I59"/>
    <mergeCell ref="B60:I60"/>
    <mergeCell ref="B61:I61"/>
    <mergeCell ref="B50:I50"/>
    <mergeCell ref="B6:H6"/>
    <mergeCell ref="B38:I38"/>
    <mergeCell ref="B39:I39"/>
    <mergeCell ref="J5:K5"/>
    <mergeCell ref="J6:K6"/>
    <mergeCell ref="B22:I22"/>
    <mergeCell ref="B46:I46"/>
    <mergeCell ref="B47:I47"/>
    <mergeCell ref="B48:I48"/>
    <mergeCell ref="B49:I49"/>
    <mergeCell ref="B40:I40"/>
    <mergeCell ref="B41:I41"/>
    <mergeCell ref="B42:I42"/>
    <mergeCell ref="B43:I43"/>
    <mergeCell ref="B44:I44"/>
    <mergeCell ref="B45:I45"/>
    <mergeCell ref="B32:I32"/>
    <mergeCell ref="B33:I33"/>
    <mergeCell ref="B34:I34"/>
    <mergeCell ref="B35:I35"/>
    <mergeCell ref="B36:I36"/>
    <mergeCell ref="B37:I37"/>
    <mergeCell ref="B31:I31"/>
    <mergeCell ref="B19:I19"/>
    <mergeCell ref="B20:I20"/>
    <mergeCell ref="B21:I21"/>
    <mergeCell ref="B23:I23"/>
    <mergeCell ref="B24:I24"/>
    <mergeCell ref="B25:I25"/>
    <mergeCell ref="B26:I26"/>
    <mergeCell ref="B27:I27"/>
    <mergeCell ref="B28:I28"/>
    <mergeCell ref="B29:I29"/>
    <mergeCell ref="B30:I30"/>
    <mergeCell ref="B18:I18"/>
    <mergeCell ref="B7:I7"/>
    <mergeCell ref="B8:I8"/>
    <mergeCell ref="B9:I9"/>
    <mergeCell ref="B10:I10"/>
    <mergeCell ref="B11:I11"/>
    <mergeCell ref="B12:I12"/>
    <mergeCell ref="B13:I13"/>
    <mergeCell ref="B14:I14"/>
    <mergeCell ref="B15:I15"/>
    <mergeCell ref="B16:I16"/>
    <mergeCell ref="B17:I17"/>
    <mergeCell ref="A4:C4"/>
    <mergeCell ref="D4:E4"/>
    <mergeCell ref="F4:G4"/>
    <mergeCell ref="H4:I4"/>
    <mergeCell ref="A1:K1"/>
    <mergeCell ref="A2:K2"/>
    <mergeCell ref="A3:C3"/>
    <mergeCell ref="D3:K3"/>
  </mergeCells>
  <printOptions horizontalCentered="1" verticalCentered="1"/>
  <pageMargins left="0.45" right="0.45" top="0.5" bottom="0.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35"/>
  <sheetViews>
    <sheetView workbookViewId="0">
      <selection activeCell="J6" sqref="J6:K6"/>
    </sheetView>
  </sheetViews>
  <sheetFormatPr defaultRowHeight="15"/>
  <sheetData>
    <row r="1" spans="1:34" ht="15.75">
      <c r="A1" s="850" t="s">
        <v>497</v>
      </c>
      <c r="B1" s="850"/>
      <c r="C1" s="850"/>
      <c r="D1" s="850"/>
      <c r="E1" s="850"/>
      <c r="F1" s="850"/>
      <c r="G1" s="850"/>
      <c r="H1" s="850"/>
      <c r="I1" s="850"/>
      <c r="J1" s="850"/>
      <c r="K1" s="850"/>
      <c r="L1" s="115"/>
      <c r="M1" s="115"/>
      <c r="N1" s="115"/>
      <c r="O1" s="115"/>
      <c r="P1" s="115"/>
      <c r="Q1" s="115"/>
      <c r="R1" s="115"/>
      <c r="S1" s="115"/>
      <c r="T1" s="115"/>
      <c r="U1" s="115"/>
      <c r="V1" s="115"/>
      <c r="W1" s="115"/>
      <c r="X1" s="115"/>
      <c r="Y1" s="115"/>
      <c r="Z1" s="115"/>
      <c r="AA1" s="115"/>
      <c r="AB1" s="115"/>
      <c r="AC1" s="115"/>
      <c r="AD1" s="115"/>
      <c r="AE1" s="115"/>
      <c r="AF1" s="115"/>
      <c r="AG1" s="115"/>
      <c r="AH1" s="115"/>
    </row>
    <row r="2" spans="1:34">
      <c r="A2" s="851" t="s">
        <v>498</v>
      </c>
      <c r="B2" s="851"/>
      <c r="C2" s="851"/>
      <c r="D2" s="851"/>
      <c r="E2" s="851"/>
      <c r="F2" s="851"/>
      <c r="G2" s="851"/>
      <c r="H2" s="851"/>
      <c r="I2" s="851"/>
      <c r="J2" s="851"/>
      <c r="K2" s="851"/>
      <c r="L2" s="115"/>
      <c r="M2" s="115"/>
      <c r="N2" s="115"/>
      <c r="O2" s="115"/>
      <c r="P2" s="115"/>
      <c r="Q2" s="115"/>
      <c r="R2" s="115"/>
      <c r="S2" s="115"/>
      <c r="T2" s="115"/>
      <c r="U2" s="115"/>
      <c r="V2" s="115"/>
      <c r="W2" s="115"/>
      <c r="X2" s="115"/>
      <c r="Y2" s="115"/>
      <c r="Z2" s="115"/>
      <c r="AA2" s="115"/>
      <c r="AB2" s="115"/>
      <c r="AC2" s="115"/>
      <c r="AD2" s="115"/>
      <c r="AE2" s="115"/>
      <c r="AF2" s="115"/>
      <c r="AG2" s="115"/>
      <c r="AH2" s="115"/>
    </row>
    <row r="3" spans="1:34">
      <c r="A3" s="880" t="s">
        <v>13</v>
      </c>
      <c r="B3" s="881"/>
      <c r="C3" s="881"/>
      <c r="D3" s="882" t="str">
        <f>IF('Final Statement'!D3="","",'Final Statement'!D3)</f>
        <v/>
      </c>
      <c r="E3" s="882"/>
      <c r="F3" s="882"/>
      <c r="G3" s="882"/>
      <c r="H3" s="882"/>
      <c r="I3" s="882"/>
      <c r="J3" s="882"/>
      <c r="K3" s="883"/>
      <c r="L3" s="115"/>
      <c r="M3" s="115"/>
      <c r="N3" s="115"/>
      <c r="O3" s="115"/>
      <c r="P3" s="115"/>
      <c r="Q3" s="115"/>
      <c r="R3" s="115"/>
      <c r="S3" s="115"/>
      <c r="T3" s="115"/>
      <c r="U3" s="115"/>
      <c r="V3" s="115"/>
      <c r="W3" s="115"/>
      <c r="X3" s="115"/>
      <c r="Y3" s="115"/>
      <c r="Z3" s="115"/>
      <c r="AA3" s="115"/>
      <c r="AB3" s="115"/>
      <c r="AC3" s="115"/>
      <c r="AD3" s="115"/>
      <c r="AE3" s="115"/>
      <c r="AF3" s="115"/>
      <c r="AG3" s="115"/>
      <c r="AH3" s="115"/>
    </row>
    <row r="4" spans="1:34">
      <c r="A4" s="884" t="s">
        <v>258</v>
      </c>
      <c r="B4" s="881"/>
      <c r="C4" s="881"/>
      <c r="D4" s="881" t="str">
        <f>IF('Final Statement'!H4="","",'Final Statement'!H4)</f>
        <v/>
      </c>
      <c r="E4" s="881"/>
      <c r="F4" s="881"/>
      <c r="G4" s="881"/>
      <c r="H4" s="881"/>
      <c r="I4" s="881"/>
      <c r="J4" s="112"/>
      <c r="K4" s="113"/>
      <c r="L4" s="115"/>
      <c r="M4" s="115"/>
      <c r="N4" s="115"/>
      <c r="O4" s="115"/>
      <c r="P4" s="115"/>
      <c r="Q4" s="115"/>
      <c r="R4" s="115"/>
      <c r="S4" s="115"/>
      <c r="T4" s="115"/>
      <c r="U4" s="115"/>
      <c r="V4" s="115"/>
      <c r="W4" s="115"/>
      <c r="X4" s="115"/>
      <c r="Y4" s="115"/>
      <c r="Z4" s="115"/>
      <c r="AA4" s="115"/>
      <c r="AB4" s="115"/>
      <c r="AC4" s="115"/>
      <c r="AD4" s="115"/>
      <c r="AE4" s="115"/>
      <c r="AF4" s="115"/>
      <c r="AG4" s="115"/>
      <c r="AH4" s="115"/>
    </row>
    <row r="5" spans="1:34" ht="15.75" thickBot="1">
      <c r="A5" s="109" t="s">
        <v>367</v>
      </c>
      <c r="B5" s="37" t="s">
        <v>368</v>
      </c>
      <c r="C5" s="98"/>
      <c r="D5" s="98"/>
      <c r="E5" s="98"/>
      <c r="F5" s="98"/>
      <c r="G5" s="98"/>
      <c r="H5" s="110"/>
      <c r="I5" s="111" t="s">
        <v>370</v>
      </c>
      <c r="J5" s="885" t="str">
        <f>IF('Final Statement'!D4="","",'Final Statement'!D4)</f>
        <v/>
      </c>
      <c r="K5" s="885"/>
      <c r="L5" s="115"/>
      <c r="M5" s="115"/>
      <c r="N5" s="115"/>
      <c r="O5" s="115"/>
      <c r="P5" s="115"/>
      <c r="Q5" s="115"/>
      <c r="R5" s="115"/>
      <c r="S5" s="115"/>
      <c r="T5" s="115"/>
      <c r="U5" s="115"/>
      <c r="V5" s="115"/>
      <c r="W5" s="115"/>
      <c r="X5" s="115"/>
      <c r="Y5" s="115"/>
      <c r="Z5" s="115"/>
      <c r="AA5" s="115"/>
      <c r="AB5" s="115"/>
      <c r="AC5" s="115"/>
      <c r="AD5" s="115"/>
      <c r="AE5" s="115"/>
      <c r="AF5" s="115"/>
      <c r="AG5" s="115"/>
      <c r="AH5" s="115"/>
    </row>
    <row r="6" spans="1:34" ht="15.75" thickBot="1">
      <c r="A6" s="99"/>
      <c r="B6" s="857" t="s">
        <v>369</v>
      </c>
      <c r="C6" s="847"/>
      <c r="D6" s="847"/>
      <c r="E6" s="847"/>
      <c r="F6" s="847"/>
      <c r="G6" s="847"/>
      <c r="H6" s="858"/>
      <c r="I6" s="50" t="s">
        <v>371</v>
      </c>
      <c r="J6" s="860"/>
      <c r="K6" s="860"/>
      <c r="L6" s="115"/>
      <c r="M6" s="115"/>
      <c r="N6" s="115"/>
      <c r="O6" s="115"/>
      <c r="P6" s="115"/>
      <c r="Q6" s="115"/>
      <c r="R6" s="115"/>
      <c r="S6" s="115"/>
      <c r="T6" s="115"/>
      <c r="U6" s="115"/>
      <c r="V6" s="115"/>
      <c r="W6" s="115"/>
      <c r="X6" s="115"/>
      <c r="Y6" s="115"/>
      <c r="Z6" s="115"/>
      <c r="AA6" s="115"/>
      <c r="AB6" s="115"/>
      <c r="AC6" s="115"/>
      <c r="AD6" s="115"/>
      <c r="AE6" s="115"/>
      <c r="AF6" s="115"/>
      <c r="AG6" s="115"/>
      <c r="AH6" s="115"/>
    </row>
    <row r="7" spans="1:34">
      <c r="A7" s="96"/>
      <c r="B7" s="853" t="s">
        <v>499</v>
      </c>
      <c r="C7" s="853"/>
      <c r="D7" s="853"/>
      <c r="E7" s="853"/>
      <c r="F7" s="853"/>
      <c r="G7" s="853"/>
      <c r="H7" s="853"/>
      <c r="I7" s="854"/>
      <c r="J7" s="99" t="s">
        <v>444</v>
      </c>
      <c r="K7" s="99" t="str">
        <f>IF('Final Statement'!M57=0,"",'Final Statement'!M57)</f>
        <v/>
      </c>
      <c r="L7" s="115"/>
      <c r="M7" s="115"/>
      <c r="N7" s="115"/>
      <c r="O7" s="115"/>
      <c r="P7" s="115"/>
      <c r="Q7" s="115"/>
      <c r="R7" s="115"/>
      <c r="S7" s="115"/>
      <c r="T7" s="115"/>
      <c r="U7" s="115"/>
      <c r="V7" s="115"/>
      <c r="W7" s="115"/>
      <c r="X7" s="115"/>
      <c r="Y7" s="115"/>
      <c r="Z7" s="115"/>
      <c r="AA7" s="115"/>
      <c r="AB7" s="115"/>
      <c r="AC7" s="115"/>
      <c r="AD7" s="115"/>
      <c r="AE7" s="115"/>
      <c r="AF7" s="115"/>
      <c r="AG7" s="115"/>
      <c r="AH7" s="115"/>
    </row>
    <row r="8" spans="1:34">
      <c r="A8" s="96"/>
      <c r="B8" s="853" t="s">
        <v>500</v>
      </c>
      <c r="C8" s="853"/>
      <c r="D8" s="853"/>
      <c r="E8" s="853"/>
      <c r="F8" s="853"/>
      <c r="G8" s="853"/>
      <c r="H8" s="853"/>
      <c r="I8" s="853"/>
      <c r="J8" s="96" t="s">
        <v>444</v>
      </c>
      <c r="K8" s="99" t="str">
        <f>IF('Final Statement'!M58=0,"",'Final Statement'!M58)</f>
        <v/>
      </c>
      <c r="L8" s="115"/>
      <c r="M8" s="115"/>
      <c r="N8" s="115"/>
      <c r="O8" s="115"/>
      <c r="P8" s="115"/>
      <c r="Q8" s="115"/>
      <c r="R8" s="115"/>
      <c r="S8" s="115"/>
      <c r="T8" s="115"/>
      <c r="U8" s="115"/>
      <c r="V8" s="115"/>
      <c r="W8" s="115"/>
      <c r="X8" s="115"/>
      <c r="Y8" s="115"/>
      <c r="Z8" s="115"/>
      <c r="AA8" s="115"/>
      <c r="AB8" s="115"/>
      <c r="AC8" s="115"/>
      <c r="AD8" s="115"/>
      <c r="AE8" s="115"/>
      <c r="AF8" s="115"/>
      <c r="AG8" s="115"/>
      <c r="AH8" s="115"/>
    </row>
    <row r="9" spans="1:34">
      <c r="A9" s="96"/>
      <c r="B9" s="853" t="s">
        <v>501</v>
      </c>
      <c r="C9" s="853"/>
      <c r="D9" s="853"/>
      <c r="E9" s="853"/>
      <c r="F9" s="853"/>
      <c r="G9" s="853"/>
      <c r="H9" s="853"/>
      <c r="I9" s="853"/>
      <c r="J9" s="96" t="s">
        <v>444</v>
      </c>
      <c r="K9" s="99" t="str">
        <f>IF('Final Statement'!M59=0,"",'Final Statement'!M59)</f>
        <v/>
      </c>
      <c r="L9" s="115"/>
      <c r="M9" s="115"/>
      <c r="N9" s="115"/>
      <c r="O9" s="115"/>
      <c r="P9" s="115"/>
      <c r="Q9" s="115"/>
      <c r="R9" s="115"/>
      <c r="S9" s="115"/>
      <c r="T9" s="115"/>
      <c r="U9" s="115"/>
      <c r="V9" s="115"/>
      <c r="W9" s="115"/>
      <c r="X9" s="115"/>
      <c r="Y9" s="115"/>
      <c r="Z9" s="115"/>
      <c r="AA9" s="115"/>
      <c r="AB9" s="115"/>
      <c r="AC9" s="115"/>
      <c r="AD9" s="115"/>
      <c r="AE9" s="115"/>
      <c r="AF9" s="115"/>
      <c r="AG9" s="115"/>
      <c r="AH9" s="115"/>
    </row>
    <row r="10" spans="1:34">
      <c r="A10" s="96"/>
      <c r="B10" s="853" t="s">
        <v>502</v>
      </c>
      <c r="C10" s="853"/>
      <c r="D10" s="853"/>
      <c r="E10" s="853"/>
      <c r="F10" s="853"/>
      <c r="G10" s="853"/>
      <c r="H10" s="853"/>
      <c r="I10" s="853"/>
      <c r="J10" s="96" t="s">
        <v>444</v>
      </c>
      <c r="K10" s="99" t="str">
        <f>IF('Final Statement'!M60=0,"",'Final Statement'!M60)</f>
        <v/>
      </c>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row>
    <row r="11" spans="1:34">
      <c r="A11" s="96"/>
      <c r="B11" s="853" t="s">
        <v>503</v>
      </c>
      <c r="C11" s="853"/>
      <c r="D11" s="853"/>
      <c r="E11" s="853"/>
      <c r="F11" s="853"/>
      <c r="G11" s="853"/>
      <c r="H11" s="853"/>
      <c r="I11" s="853"/>
      <c r="J11" s="96" t="s">
        <v>444</v>
      </c>
      <c r="K11" s="99" t="str">
        <f>IF('Final Statement'!M61=0,"",'Final Statement'!M61)</f>
        <v/>
      </c>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row>
    <row r="12" spans="1:34">
      <c r="A12" s="96"/>
      <c r="B12" s="853" t="s">
        <v>504</v>
      </c>
      <c r="C12" s="853"/>
      <c r="D12" s="853"/>
      <c r="E12" s="853"/>
      <c r="F12" s="853"/>
      <c r="G12" s="853"/>
      <c r="H12" s="853"/>
      <c r="I12" s="853"/>
      <c r="J12" s="96" t="s">
        <v>444</v>
      </c>
      <c r="K12" s="99" t="str">
        <f>IF('Final Statement'!M62=0,"",'Final Statement'!M62)</f>
        <v/>
      </c>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row>
    <row r="13" spans="1:34">
      <c r="A13" s="96"/>
      <c r="B13" s="853" t="s">
        <v>505</v>
      </c>
      <c r="C13" s="853"/>
      <c r="D13" s="853"/>
      <c r="E13" s="853"/>
      <c r="F13" s="853"/>
      <c r="G13" s="853"/>
      <c r="H13" s="853"/>
      <c r="I13" s="853"/>
      <c r="J13" s="96" t="s">
        <v>444</v>
      </c>
      <c r="K13" s="99" t="str">
        <f>IF('Final Statement'!M63=0,"",'Final Statement'!M63)</f>
        <v/>
      </c>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row>
    <row r="14" spans="1:34">
      <c r="A14" s="96"/>
      <c r="B14" s="853" t="s">
        <v>506</v>
      </c>
      <c r="C14" s="853"/>
      <c r="D14" s="853"/>
      <c r="E14" s="853"/>
      <c r="F14" s="853"/>
      <c r="G14" s="853"/>
      <c r="H14" s="853"/>
      <c r="I14" s="853"/>
      <c r="J14" s="96" t="s">
        <v>444</v>
      </c>
      <c r="K14" s="99" t="str">
        <f>IF('Final Statement'!M64=0,"",'Final Statement'!M64)</f>
        <v/>
      </c>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row>
    <row r="15" spans="1:34">
      <c r="A15" s="96"/>
      <c r="B15" s="853" t="s">
        <v>507</v>
      </c>
      <c r="C15" s="853"/>
      <c r="D15" s="853"/>
      <c r="E15" s="853"/>
      <c r="F15" s="853"/>
      <c r="G15" s="853"/>
      <c r="H15" s="853"/>
      <c r="I15" s="853"/>
      <c r="J15" s="96" t="s">
        <v>444</v>
      </c>
      <c r="K15" s="99" t="str">
        <f>IF('Final Statement'!M65=0,"",'Final Statement'!M65)</f>
        <v/>
      </c>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row>
    <row r="16" spans="1:34">
      <c r="A16" s="96"/>
      <c r="B16" s="853" t="s">
        <v>508</v>
      </c>
      <c r="C16" s="853"/>
      <c r="D16" s="853"/>
      <c r="E16" s="853"/>
      <c r="F16" s="853"/>
      <c r="G16" s="853"/>
      <c r="H16" s="853"/>
      <c r="I16" s="853"/>
      <c r="J16" s="96" t="s">
        <v>444</v>
      </c>
      <c r="K16" s="99" t="str">
        <f>IF('Final Statement'!M66=0,"",'Final Statement'!M66)</f>
        <v/>
      </c>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row>
    <row r="17" spans="1:34">
      <c r="A17" s="96"/>
      <c r="B17" s="853" t="s">
        <v>509</v>
      </c>
      <c r="C17" s="853"/>
      <c r="D17" s="853"/>
      <c r="E17" s="853"/>
      <c r="F17" s="853"/>
      <c r="G17" s="853"/>
      <c r="H17" s="853"/>
      <c r="I17" s="853"/>
      <c r="J17" s="96" t="s">
        <v>444</v>
      </c>
      <c r="K17" s="99" t="str">
        <f>IF('Final Statement'!M67=0,"",'Final Statement'!M67)</f>
        <v/>
      </c>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row>
    <row r="18" spans="1:34">
      <c r="A18" s="96"/>
      <c r="B18" s="853" t="s">
        <v>510</v>
      </c>
      <c r="C18" s="853"/>
      <c r="D18" s="853"/>
      <c r="E18" s="853"/>
      <c r="F18" s="853"/>
      <c r="G18" s="853"/>
      <c r="H18" s="853"/>
      <c r="I18" s="853"/>
      <c r="J18" s="96" t="s">
        <v>444</v>
      </c>
      <c r="K18" s="99" t="str">
        <f>IF('Final Statement'!M68=0,"",'Final Statement'!M68)</f>
        <v/>
      </c>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c r="A19" s="51" t="s">
        <v>103</v>
      </c>
      <c r="B19" s="853" t="s">
        <v>8</v>
      </c>
      <c r="C19" s="853"/>
      <c r="D19" s="853"/>
      <c r="E19" s="853"/>
      <c r="F19" s="853"/>
      <c r="G19" s="853"/>
      <c r="H19" s="853"/>
      <c r="I19" s="853"/>
      <c r="J19" s="96" t="s">
        <v>444</v>
      </c>
      <c r="K19" s="96">
        <f>'Final Statement'!M6</f>
        <v>0</v>
      </c>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row>
    <row r="20" spans="1:34">
      <c r="A20" s="51" t="s">
        <v>384</v>
      </c>
      <c r="B20" s="853" t="s">
        <v>385</v>
      </c>
      <c r="C20" s="853"/>
      <c r="D20" s="853"/>
      <c r="E20" s="853"/>
      <c r="F20" s="853"/>
      <c r="G20" s="853"/>
      <c r="H20" s="853"/>
      <c r="I20" s="853"/>
      <c r="J20" s="96" t="s">
        <v>444</v>
      </c>
      <c r="K20" s="53">
        <f>'Final Statement'!M7</f>
        <v>0</v>
      </c>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row>
    <row r="21" spans="1:34">
      <c r="A21" s="51" t="s">
        <v>150</v>
      </c>
      <c r="B21" s="853" t="s">
        <v>386</v>
      </c>
      <c r="C21" s="853"/>
      <c r="D21" s="853"/>
      <c r="E21" s="853"/>
      <c r="F21" s="853"/>
      <c r="G21" s="853"/>
      <c r="H21" s="853"/>
      <c r="I21" s="853"/>
      <c r="J21" s="96" t="s">
        <v>444</v>
      </c>
      <c r="K21" s="53">
        <f>DATA!C23+DATA!C24+DATA!C25</f>
        <v>0</v>
      </c>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c r="A22" s="51" t="s">
        <v>111</v>
      </c>
      <c r="B22" s="861" t="s">
        <v>445</v>
      </c>
      <c r="C22" s="861"/>
      <c r="D22" s="861"/>
      <c r="E22" s="861"/>
      <c r="F22" s="861"/>
      <c r="G22" s="861"/>
      <c r="H22" s="861"/>
      <c r="I22" s="861"/>
      <c r="J22" s="96" t="s">
        <v>444</v>
      </c>
      <c r="K22" s="53">
        <f>'Final Statement'!M8</f>
        <v>0</v>
      </c>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row>
    <row r="23" spans="1:34">
      <c r="A23" s="51" t="s">
        <v>113</v>
      </c>
      <c r="B23" s="853" t="s">
        <v>446</v>
      </c>
      <c r="C23" s="853"/>
      <c r="D23" s="853"/>
      <c r="E23" s="853"/>
      <c r="F23" s="853"/>
      <c r="G23" s="853"/>
      <c r="H23" s="853"/>
      <c r="I23" s="853"/>
      <c r="J23" s="96" t="s">
        <v>444</v>
      </c>
      <c r="K23" s="96">
        <f>'Final Statement'!M9</f>
        <v>0</v>
      </c>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row>
    <row r="24" spans="1:34">
      <c r="A24" s="52">
        <v>2</v>
      </c>
      <c r="B24" s="855" t="s">
        <v>387</v>
      </c>
      <c r="C24" s="855"/>
      <c r="D24" s="855"/>
      <c r="E24" s="855"/>
      <c r="F24" s="855"/>
      <c r="G24" s="855"/>
      <c r="H24" s="855"/>
      <c r="I24" s="855"/>
      <c r="J24" s="96" t="s">
        <v>444</v>
      </c>
      <c r="K24" s="96"/>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row>
    <row r="25" spans="1:34">
      <c r="A25" s="51" t="s">
        <v>121</v>
      </c>
      <c r="B25" s="853" t="s">
        <v>388</v>
      </c>
      <c r="C25" s="853"/>
      <c r="D25" s="853"/>
      <c r="E25" s="853"/>
      <c r="F25" s="853"/>
      <c r="G25" s="853"/>
      <c r="H25" s="853"/>
      <c r="I25" s="853"/>
      <c r="J25" s="96" t="s">
        <v>444</v>
      </c>
      <c r="K25" s="96"/>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row>
    <row r="26" spans="1:34">
      <c r="A26" s="51" t="s">
        <v>389</v>
      </c>
      <c r="B26" s="853" t="s">
        <v>390</v>
      </c>
      <c r="C26" s="853"/>
      <c r="D26" s="853"/>
      <c r="E26" s="853"/>
      <c r="F26" s="853"/>
      <c r="G26" s="853"/>
      <c r="H26" s="853"/>
      <c r="I26" s="853"/>
      <c r="J26" s="96" t="s">
        <v>444</v>
      </c>
      <c r="K26" s="96"/>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row>
    <row r="27" spans="1:34">
      <c r="A27" s="51" t="s">
        <v>391</v>
      </c>
      <c r="B27" s="853" t="s">
        <v>392</v>
      </c>
      <c r="C27" s="853"/>
      <c r="D27" s="853"/>
      <c r="E27" s="853"/>
      <c r="F27" s="853"/>
      <c r="G27" s="853"/>
      <c r="H27" s="853"/>
      <c r="I27" s="853"/>
      <c r="J27" s="96" t="s">
        <v>444</v>
      </c>
      <c r="K27" s="96"/>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row>
    <row r="28" spans="1:34">
      <c r="A28" s="96"/>
      <c r="B28" s="853" t="s">
        <v>393</v>
      </c>
      <c r="C28" s="853"/>
      <c r="D28" s="853"/>
      <c r="E28" s="853"/>
      <c r="F28" s="853"/>
      <c r="G28" s="853"/>
      <c r="H28" s="853"/>
      <c r="I28" s="853"/>
      <c r="J28" s="96" t="s">
        <v>444</v>
      </c>
      <c r="K28" s="53">
        <f>'Final Statement'!M10</f>
        <v>0</v>
      </c>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row>
    <row r="29" spans="1:34">
      <c r="A29" s="52">
        <v>3</v>
      </c>
      <c r="B29" s="853" t="s">
        <v>22</v>
      </c>
      <c r="C29" s="853"/>
      <c r="D29" s="853"/>
      <c r="E29" s="853"/>
      <c r="F29" s="853"/>
      <c r="G29" s="853"/>
      <c r="H29" s="853"/>
      <c r="I29" s="853"/>
      <c r="J29" s="96" t="s">
        <v>444</v>
      </c>
      <c r="K29" s="53">
        <f>K23-K28</f>
        <v>0</v>
      </c>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row>
    <row r="30" spans="1:34">
      <c r="A30" s="52">
        <v>4</v>
      </c>
      <c r="B30" s="853" t="s">
        <v>511</v>
      </c>
      <c r="C30" s="853"/>
      <c r="D30" s="853"/>
      <c r="E30" s="853"/>
      <c r="F30" s="853"/>
      <c r="G30" s="853"/>
      <c r="H30" s="853"/>
      <c r="I30" s="853"/>
      <c r="J30" s="96" t="s">
        <v>444</v>
      </c>
      <c r="K30" s="53">
        <f>'Final Statement'!M11</f>
        <v>0</v>
      </c>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row>
    <row r="31" spans="1:34">
      <c r="A31" s="52"/>
      <c r="B31" s="853" t="s">
        <v>395</v>
      </c>
      <c r="C31" s="853"/>
      <c r="D31" s="853"/>
      <c r="E31" s="853"/>
      <c r="F31" s="853"/>
      <c r="G31" s="853"/>
      <c r="H31" s="853"/>
      <c r="I31" s="853"/>
      <c r="J31" s="96" t="s">
        <v>444</v>
      </c>
      <c r="K31" s="96">
        <f>'Final Statement'!M13</f>
        <v>0</v>
      </c>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row>
    <row r="32" spans="1:34">
      <c r="A32" s="52">
        <v>5</v>
      </c>
      <c r="B32" s="853" t="s">
        <v>396</v>
      </c>
      <c r="C32" s="853"/>
      <c r="D32" s="853"/>
      <c r="E32" s="853"/>
      <c r="F32" s="853"/>
      <c r="G32" s="853"/>
      <c r="H32" s="853"/>
      <c r="I32" s="853"/>
      <c r="J32" s="96" t="s">
        <v>444</v>
      </c>
      <c r="K32" s="53">
        <f>K29-K30-K31</f>
        <v>0</v>
      </c>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row>
    <row r="33" spans="1:34">
      <c r="A33" s="52">
        <v>6</v>
      </c>
      <c r="B33" s="853" t="s">
        <v>397</v>
      </c>
      <c r="C33" s="853"/>
      <c r="D33" s="853"/>
      <c r="E33" s="853"/>
      <c r="F33" s="853"/>
      <c r="G33" s="853"/>
      <c r="H33" s="853"/>
      <c r="I33" s="853"/>
      <c r="J33" s="96" t="s">
        <v>444</v>
      </c>
      <c r="K33" s="96">
        <f>'Final Statement'!M15</f>
        <v>0</v>
      </c>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row>
    <row r="34" spans="1:34">
      <c r="A34" s="52">
        <v>7</v>
      </c>
      <c r="B34" s="853" t="s">
        <v>398</v>
      </c>
      <c r="C34" s="853"/>
      <c r="D34" s="853"/>
      <c r="E34" s="853"/>
      <c r="F34" s="853"/>
      <c r="G34" s="853"/>
      <c r="H34" s="853"/>
      <c r="I34" s="853"/>
      <c r="J34" s="96" t="s">
        <v>444</v>
      </c>
      <c r="K34" s="53">
        <f>'Final Statement'!M16</f>
        <v>0</v>
      </c>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c r="A35" s="52">
        <v>8</v>
      </c>
      <c r="B35" s="853" t="s">
        <v>399</v>
      </c>
      <c r="C35" s="853"/>
      <c r="D35" s="853"/>
      <c r="E35" s="853"/>
      <c r="F35" s="853"/>
      <c r="G35" s="853"/>
      <c r="H35" s="853"/>
      <c r="I35" s="853"/>
      <c r="J35" s="96" t="s">
        <v>444</v>
      </c>
      <c r="K35" s="53">
        <f>K32-K33+K34</f>
        <v>0</v>
      </c>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c r="A36" s="52">
        <v>9</v>
      </c>
      <c r="B36" s="853" t="s">
        <v>400</v>
      </c>
      <c r="C36" s="853"/>
      <c r="D36" s="853"/>
      <c r="E36" s="853"/>
      <c r="F36" s="853"/>
      <c r="G36" s="853"/>
      <c r="H36" s="853"/>
      <c r="I36" s="853"/>
      <c r="J36" s="96"/>
      <c r="K36" s="96"/>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c r="A37" s="51" t="s">
        <v>100</v>
      </c>
      <c r="B37" s="853" t="s">
        <v>407</v>
      </c>
      <c r="C37" s="853"/>
      <c r="D37" s="853"/>
      <c r="E37" s="853"/>
      <c r="F37" s="853"/>
      <c r="G37" s="853"/>
      <c r="H37" s="853"/>
      <c r="I37" s="853"/>
      <c r="J37" s="96" t="s">
        <v>444</v>
      </c>
      <c r="K37" s="96">
        <f>'Final Statement'!M33</f>
        <v>0</v>
      </c>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c r="A38" s="51"/>
      <c r="B38" s="855" t="s">
        <v>408</v>
      </c>
      <c r="C38" s="855"/>
      <c r="D38" s="855"/>
      <c r="E38" s="855"/>
      <c r="F38" s="855"/>
      <c r="G38" s="855"/>
      <c r="H38" s="855"/>
      <c r="I38" s="855"/>
      <c r="J38" s="96"/>
      <c r="K38" s="96"/>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row>
    <row r="39" spans="1:34">
      <c r="A39" s="51"/>
      <c r="B39" s="853" t="s">
        <v>409</v>
      </c>
      <c r="C39" s="853"/>
      <c r="D39" s="853"/>
      <c r="E39" s="853"/>
      <c r="F39" s="853"/>
      <c r="G39" s="853"/>
      <c r="H39" s="853"/>
      <c r="I39" s="853"/>
      <c r="J39" s="96"/>
      <c r="K39" s="96"/>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row>
    <row r="40" spans="1:34">
      <c r="A40" s="51" t="s">
        <v>103</v>
      </c>
      <c r="B40" s="856" t="s">
        <v>401</v>
      </c>
      <c r="C40" s="856"/>
      <c r="D40" s="856"/>
      <c r="E40" s="856"/>
      <c r="F40" s="856"/>
      <c r="G40" s="856"/>
      <c r="H40" s="856"/>
      <c r="I40" s="856"/>
      <c r="J40" s="96" t="s">
        <v>444</v>
      </c>
      <c r="K40" s="96">
        <f>'Final Statement'!M34</f>
        <v>0</v>
      </c>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row>
    <row r="41" spans="1:34">
      <c r="A41" s="51"/>
      <c r="B41" s="853" t="s">
        <v>402</v>
      </c>
      <c r="C41" s="853"/>
      <c r="D41" s="853"/>
      <c r="E41" s="853"/>
      <c r="F41" s="853"/>
      <c r="G41" s="853"/>
      <c r="H41" s="853"/>
      <c r="I41" s="853"/>
      <c r="J41" s="96"/>
      <c r="K41" s="96"/>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row>
    <row r="42" spans="1:34">
      <c r="A42" s="51" t="s">
        <v>107</v>
      </c>
      <c r="B42" s="853" t="s">
        <v>403</v>
      </c>
      <c r="C42" s="853"/>
      <c r="D42" s="853"/>
      <c r="E42" s="853"/>
      <c r="F42" s="853"/>
      <c r="G42" s="853"/>
      <c r="H42" s="853"/>
      <c r="I42" s="853"/>
      <c r="J42" s="96" t="s">
        <v>444</v>
      </c>
      <c r="K42" s="96">
        <f>'Final Statement'!M35</f>
        <v>0</v>
      </c>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row>
    <row r="43" spans="1:34">
      <c r="A43" s="51"/>
      <c r="B43" s="853" t="s">
        <v>404</v>
      </c>
      <c r="C43" s="853"/>
      <c r="D43" s="853"/>
      <c r="E43" s="853"/>
      <c r="F43" s="853"/>
      <c r="G43" s="853"/>
      <c r="H43" s="853"/>
      <c r="I43" s="853"/>
      <c r="J43" s="96"/>
      <c r="K43" s="96"/>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row>
    <row r="44" spans="1:34">
      <c r="A44" s="51" t="s">
        <v>150</v>
      </c>
      <c r="B44" s="853" t="s">
        <v>405</v>
      </c>
      <c r="C44" s="853"/>
      <c r="D44" s="853"/>
      <c r="E44" s="853"/>
      <c r="F44" s="853"/>
      <c r="G44" s="853"/>
      <c r="H44" s="853"/>
      <c r="I44" s="853"/>
      <c r="J44" s="96" t="s">
        <v>444</v>
      </c>
      <c r="K44" s="96">
        <f>'Final Statement'!M36</f>
        <v>0</v>
      </c>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row>
    <row r="45" spans="1:34">
      <c r="A45" s="51"/>
      <c r="B45" s="853" t="s">
        <v>406</v>
      </c>
      <c r="C45" s="853"/>
      <c r="D45" s="853"/>
      <c r="E45" s="853"/>
      <c r="F45" s="853"/>
      <c r="G45" s="853"/>
      <c r="H45" s="853"/>
      <c r="I45" s="853"/>
      <c r="J45" s="96"/>
      <c r="K45" s="96"/>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row>
    <row r="46" spans="1:34">
      <c r="A46" s="51" t="s">
        <v>111</v>
      </c>
      <c r="B46" s="853" t="s">
        <v>410</v>
      </c>
      <c r="C46" s="853"/>
      <c r="D46" s="853"/>
      <c r="E46" s="853"/>
      <c r="F46" s="853"/>
      <c r="G46" s="853"/>
      <c r="H46" s="853"/>
      <c r="I46" s="853"/>
      <c r="J46" s="96" t="s">
        <v>444</v>
      </c>
      <c r="K46" s="96">
        <f>'Final Statement'!M31</f>
        <v>0</v>
      </c>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row>
    <row r="47" spans="1:34">
      <c r="A47" s="51" t="s">
        <v>113</v>
      </c>
      <c r="B47" s="853" t="s">
        <v>411</v>
      </c>
      <c r="C47" s="853"/>
      <c r="D47" s="853"/>
      <c r="E47" s="853"/>
      <c r="F47" s="853"/>
      <c r="G47" s="853"/>
      <c r="H47" s="853"/>
      <c r="I47" s="853"/>
      <c r="J47" s="96" t="s">
        <v>444</v>
      </c>
      <c r="K47" s="96">
        <f>'Final Statement'!M38</f>
        <v>0</v>
      </c>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row>
    <row r="48" spans="1:34">
      <c r="A48" s="51" t="s">
        <v>118</v>
      </c>
      <c r="B48" s="856" t="str">
        <f>IF('Final Statement'!B37="","",'Final Statement'!B37)</f>
        <v/>
      </c>
      <c r="C48" s="856"/>
      <c r="D48" s="856"/>
      <c r="E48" s="856"/>
      <c r="F48" s="856"/>
      <c r="G48" s="856"/>
      <c r="H48" s="856"/>
      <c r="I48" s="856"/>
      <c r="J48" s="96" t="s">
        <v>444</v>
      </c>
      <c r="K48" s="96">
        <f>'Final Statement'!M37</f>
        <v>0</v>
      </c>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row>
    <row r="49" spans="1:34">
      <c r="A49" s="52">
        <v>10</v>
      </c>
      <c r="B49" s="856" t="s">
        <v>412</v>
      </c>
      <c r="C49" s="856"/>
      <c r="D49" s="856"/>
      <c r="E49" s="856"/>
      <c r="F49" s="856"/>
      <c r="G49" s="856"/>
      <c r="H49" s="856"/>
      <c r="I49" s="856"/>
      <c r="J49" s="96"/>
      <c r="K49" s="96"/>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row>
    <row r="50" spans="1:34">
      <c r="A50" s="51" t="s">
        <v>100</v>
      </c>
      <c r="B50" s="856" t="s">
        <v>448</v>
      </c>
      <c r="C50" s="856"/>
      <c r="D50" s="856"/>
      <c r="E50" s="856"/>
      <c r="F50" s="856"/>
      <c r="G50" s="856"/>
      <c r="H50" s="856"/>
      <c r="I50" s="856"/>
      <c r="J50" s="96" t="s">
        <v>444</v>
      </c>
      <c r="K50" s="96">
        <f>'Final Statement'!M24</f>
        <v>0</v>
      </c>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row>
    <row r="51" spans="1:34">
      <c r="A51" s="51" t="s">
        <v>103</v>
      </c>
      <c r="B51" s="856" t="s">
        <v>413</v>
      </c>
      <c r="C51" s="856"/>
      <c r="D51" s="856"/>
      <c r="E51" s="856"/>
      <c r="F51" s="856"/>
      <c r="G51" s="856"/>
      <c r="H51" s="856"/>
      <c r="I51" s="856"/>
      <c r="J51" s="96" t="s">
        <v>444</v>
      </c>
      <c r="K51" s="96"/>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row>
    <row r="52" spans="1:34">
      <c r="A52" s="51" t="s">
        <v>107</v>
      </c>
      <c r="B52" s="856" t="s">
        <v>414</v>
      </c>
      <c r="C52" s="856"/>
      <c r="D52" s="856"/>
      <c r="E52" s="856"/>
      <c r="F52" s="856"/>
      <c r="G52" s="856"/>
      <c r="H52" s="856"/>
      <c r="I52" s="856"/>
      <c r="J52" s="96" t="s">
        <v>444</v>
      </c>
      <c r="K52" s="96">
        <f>'Final Statement'!M19</f>
        <v>0</v>
      </c>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row>
    <row r="53" spans="1:34">
      <c r="A53" s="51" t="s">
        <v>150</v>
      </c>
      <c r="B53" s="856" t="s">
        <v>449</v>
      </c>
      <c r="C53" s="856"/>
      <c r="D53" s="856"/>
      <c r="E53" s="856"/>
      <c r="F53" s="856"/>
      <c r="G53" s="856"/>
      <c r="H53" s="856"/>
      <c r="I53" s="856"/>
      <c r="J53" s="96" t="s">
        <v>444</v>
      </c>
      <c r="K53" s="96">
        <f>'Final Statement'!M20+'Final Statement'!M21</f>
        <v>0</v>
      </c>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row>
    <row r="54" spans="1:34">
      <c r="A54" s="51" t="s">
        <v>111</v>
      </c>
      <c r="B54" s="856" t="str">
        <f>IF('Final Statement'!B22="","",'Final Statement'!B22)</f>
        <v>GPAIS</v>
      </c>
      <c r="C54" s="856"/>
      <c r="D54" s="856"/>
      <c r="E54" s="856"/>
      <c r="F54" s="856"/>
      <c r="G54" s="856"/>
      <c r="H54" s="856"/>
      <c r="I54" s="856"/>
      <c r="J54" s="96" t="s">
        <v>444</v>
      </c>
      <c r="K54" s="96">
        <f>'Final Statement'!M22</f>
        <v>0</v>
      </c>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row>
    <row r="55" spans="1:34">
      <c r="A55" s="51" t="s">
        <v>113</v>
      </c>
      <c r="B55" s="856" t="str">
        <f>IF('Final Statement'!B23="","",'Final Statement'!B23)</f>
        <v/>
      </c>
      <c r="C55" s="856"/>
      <c r="D55" s="856"/>
      <c r="E55" s="856"/>
      <c r="F55" s="856"/>
      <c r="G55" s="856"/>
      <c r="H55" s="856"/>
      <c r="I55" s="856"/>
      <c r="J55" s="96" t="s">
        <v>444</v>
      </c>
      <c r="K55" s="96">
        <f>'Final Statement'!M23</f>
        <v>0</v>
      </c>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row>
    <row r="56" spans="1:34">
      <c r="A56" s="51" t="s">
        <v>116</v>
      </c>
      <c r="B56" s="856" t="s">
        <v>415</v>
      </c>
      <c r="C56" s="856"/>
      <c r="D56" s="856"/>
      <c r="E56" s="856"/>
      <c r="F56" s="856"/>
      <c r="G56" s="856"/>
      <c r="H56" s="856"/>
      <c r="I56" s="856"/>
      <c r="J56" s="96" t="s">
        <v>444</v>
      </c>
      <c r="K56" s="96"/>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row>
    <row r="57" spans="1:34">
      <c r="A57" s="51" t="s">
        <v>118</v>
      </c>
      <c r="B57" s="856" t="s">
        <v>416</v>
      </c>
      <c r="C57" s="856"/>
      <c r="D57" s="856"/>
      <c r="E57" s="856"/>
      <c r="F57" s="856"/>
      <c r="G57" s="856"/>
      <c r="H57" s="856"/>
      <c r="I57" s="856"/>
      <c r="J57" s="96" t="s">
        <v>444</v>
      </c>
      <c r="K57" s="96"/>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c r="A58" s="51" t="s">
        <v>121</v>
      </c>
      <c r="B58" s="856" t="s">
        <v>417</v>
      </c>
      <c r="C58" s="856"/>
      <c r="D58" s="856"/>
      <c r="E58" s="856"/>
      <c r="F58" s="856"/>
      <c r="G58" s="856"/>
      <c r="H58" s="856"/>
      <c r="I58" s="856"/>
      <c r="J58" s="96" t="s">
        <v>444</v>
      </c>
      <c r="K58" s="96"/>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c r="A59" s="51" t="s">
        <v>123</v>
      </c>
      <c r="B59" s="856" t="s">
        <v>418</v>
      </c>
      <c r="C59" s="856"/>
      <c r="D59" s="856"/>
      <c r="E59" s="856"/>
      <c r="F59" s="856"/>
      <c r="G59" s="856"/>
      <c r="H59" s="856"/>
      <c r="I59" s="856"/>
      <c r="J59" s="96" t="s">
        <v>444</v>
      </c>
      <c r="K59" s="96">
        <f>'Final Statement'!M25</f>
        <v>0</v>
      </c>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c r="A60" s="51" t="s">
        <v>125</v>
      </c>
      <c r="B60" s="856" t="s">
        <v>419</v>
      </c>
      <c r="C60" s="856"/>
      <c r="D60" s="856"/>
      <c r="E60" s="856"/>
      <c r="F60" s="856"/>
      <c r="G60" s="856"/>
      <c r="H60" s="856"/>
      <c r="I60" s="856"/>
      <c r="J60" s="96" t="s">
        <v>444</v>
      </c>
      <c r="K60" s="96">
        <f>'Final Statement'!M26</f>
        <v>0</v>
      </c>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c r="A61" s="51" t="s">
        <v>420</v>
      </c>
      <c r="B61" s="856" t="s">
        <v>421</v>
      </c>
      <c r="C61" s="856"/>
      <c r="D61" s="856"/>
      <c r="E61" s="856"/>
      <c r="F61" s="856"/>
      <c r="G61" s="856"/>
      <c r="H61" s="856"/>
      <c r="I61" s="856"/>
      <c r="J61" s="96" t="s">
        <v>444</v>
      </c>
      <c r="K61" s="96"/>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row>
    <row r="62" spans="1:34">
      <c r="A62" s="51" t="s">
        <v>422</v>
      </c>
      <c r="B62" s="856" t="str">
        <f>IF('Final Statement'!B27="","",'Final Statement'!B27)</f>
        <v/>
      </c>
      <c r="C62" s="856"/>
      <c r="D62" s="856"/>
      <c r="E62" s="856"/>
      <c r="F62" s="856"/>
      <c r="G62" s="856"/>
      <c r="H62" s="856"/>
      <c r="I62" s="856"/>
      <c r="J62" s="96" t="s">
        <v>444</v>
      </c>
      <c r="K62" s="96">
        <f>'Final Statement'!M27</f>
        <v>0</v>
      </c>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row>
    <row r="63" spans="1:34">
      <c r="A63" s="51" t="s">
        <v>423</v>
      </c>
      <c r="B63" s="856" t="str">
        <f>IF('Final Statement'!B28="","",'Final Statement'!B28)</f>
        <v/>
      </c>
      <c r="C63" s="856"/>
      <c r="D63" s="856"/>
      <c r="E63" s="856"/>
      <c r="F63" s="856"/>
      <c r="G63" s="856"/>
      <c r="H63" s="856"/>
      <c r="I63" s="856"/>
      <c r="J63" s="96" t="s">
        <v>444</v>
      </c>
      <c r="K63" s="96">
        <f>'Final Statement'!M28</f>
        <v>0</v>
      </c>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row>
    <row r="64" spans="1:34">
      <c r="A64" s="51" t="s">
        <v>424</v>
      </c>
      <c r="B64" s="856" t="s">
        <v>425</v>
      </c>
      <c r="C64" s="856"/>
      <c r="D64" s="856"/>
      <c r="E64" s="856"/>
      <c r="F64" s="856"/>
      <c r="G64" s="856"/>
      <c r="H64" s="856"/>
      <c r="I64" s="856"/>
      <c r="J64" s="96" t="s">
        <v>444</v>
      </c>
      <c r="K64" s="96"/>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row>
    <row r="65" spans="1:34">
      <c r="A65" s="51" t="s">
        <v>426</v>
      </c>
      <c r="B65" s="856" t="s">
        <v>427</v>
      </c>
      <c r="C65" s="856"/>
      <c r="D65" s="856"/>
      <c r="E65" s="856"/>
      <c r="F65" s="856"/>
      <c r="G65" s="856"/>
      <c r="H65" s="856"/>
      <c r="I65" s="856"/>
      <c r="J65" s="96" t="s">
        <v>444</v>
      </c>
      <c r="K65" s="96"/>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row>
    <row r="66" spans="1:34">
      <c r="A66" s="51" t="s">
        <v>428</v>
      </c>
      <c r="B66" s="856" t="s">
        <v>450</v>
      </c>
      <c r="C66" s="856"/>
      <c r="D66" s="856"/>
      <c r="E66" s="856"/>
      <c r="F66" s="856"/>
      <c r="G66" s="856"/>
      <c r="H66" s="856"/>
      <c r="I66" s="856"/>
      <c r="J66" s="96" t="s">
        <v>444</v>
      </c>
      <c r="K66" s="53">
        <f>'Final Statement'!M29</f>
        <v>0</v>
      </c>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row>
    <row r="67" spans="1:34">
      <c r="A67" s="51"/>
      <c r="B67" s="864" t="s">
        <v>452</v>
      </c>
      <c r="C67" s="865"/>
      <c r="D67" s="865"/>
      <c r="E67" s="865"/>
      <c r="F67" s="865"/>
      <c r="G67" s="865"/>
      <c r="H67" s="865"/>
      <c r="I67" s="866"/>
      <c r="J67" s="96" t="s">
        <v>444</v>
      </c>
      <c r="K67" s="96">
        <f>'Final Statement'!M30</f>
        <v>0</v>
      </c>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row>
    <row r="68" spans="1:34">
      <c r="A68" s="51"/>
      <c r="B68" s="864" t="s">
        <v>77</v>
      </c>
      <c r="C68" s="865"/>
      <c r="D68" s="865"/>
      <c r="E68" s="865"/>
      <c r="F68" s="865"/>
      <c r="G68" s="865"/>
      <c r="H68" s="865"/>
      <c r="I68" s="866"/>
      <c r="J68" s="96" t="s">
        <v>444</v>
      </c>
      <c r="K68" s="96">
        <f>'Final Statement'!M39</f>
        <v>0</v>
      </c>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row>
    <row r="69" spans="1:34">
      <c r="A69" s="52">
        <v>12</v>
      </c>
      <c r="B69" s="856" t="s">
        <v>429</v>
      </c>
      <c r="C69" s="856"/>
      <c r="D69" s="856"/>
      <c r="E69" s="856"/>
      <c r="F69" s="856"/>
      <c r="G69" s="856"/>
      <c r="H69" s="856"/>
      <c r="I69" s="856"/>
      <c r="J69" s="96" t="s">
        <v>444</v>
      </c>
      <c r="K69" s="96">
        <f>'Final Statement'!M40</f>
        <v>0</v>
      </c>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row>
    <row r="70" spans="1:34">
      <c r="A70" s="52"/>
      <c r="B70" s="856" t="s">
        <v>430</v>
      </c>
      <c r="C70" s="856"/>
      <c r="D70" s="856"/>
      <c r="E70" s="856"/>
      <c r="F70" s="856"/>
      <c r="G70" s="856"/>
      <c r="H70" s="856"/>
      <c r="I70" s="856"/>
      <c r="J70" s="96" t="s">
        <v>444</v>
      </c>
      <c r="K70" s="97">
        <f>MROUND(K69,10)</f>
        <v>0</v>
      </c>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row>
    <row r="71" spans="1:34">
      <c r="A71" s="52">
        <v>13</v>
      </c>
      <c r="B71" s="856" t="s">
        <v>323</v>
      </c>
      <c r="C71" s="856"/>
      <c r="D71" s="856"/>
      <c r="E71" s="856"/>
      <c r="F71" s="856"/>
      <c r="G71" s="856"/>
      <c r="H71" s="856"/>
      <c r="I71" s="856"/>
      <c r="J71" s="96" t="s">
        <v>444</v>
      </c>
      <c r="K71" s="53">
        <f>'Final Statement'!M41</f>
        <v>0</v>
      </c>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row>
    <row r="72" spans="1:34">
      <c r="A72" s="52">
        <v>14</v>
      </c>
      <c r="B72" s="856" t="s">
        <v>514</v>
      </c>
      <c r="C72" s="856"/>
      <c r="D72" s="856"/>
      <c r="E72" s="856"/>
      <c r="F72" s="856"/>
      <c r="G72" s="856"/>
      <c r="H72" s="856"/>
      <c r="I72" s="856"/>
      <c r="J72" s="96" t="s">
        <v>444</v>
      </c>
      <c r="K72" s="96">
        <f>'Final Statement'!M42</f>
        <v>0</v>
      </c>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row>
    <row r="73" spans="1:34">
      <c r="A73" s="52"/>
      <c r="B73" s="863" t="s">
        <v>432</v>
      </c>
      <c r="C73" s="856"/>
      <c r="D73" s="856"/>
      <c r="E73" s="856"/>
      <c r="F73" s="856"/>
      <c r="G73" s="856"/>
      <c r="H73" s="856"/>
      <c r="I73" s="856"/>
      <c r="J73" s="96"/>
      <c r="K73" s="96"/>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row>
    <row r="74" spans="1:34">
      <c r="A74" s="52">
        <v>15</v>
      </c>
      <c r="B74" s="856" t="s">
        <v>433</v>
      </c>
      <c r="C74" s="856"/>
      <c r="D74" s="856"/>
      <c r="E74" s="856"/>
      <c r="F74" s="856"/>
      <c r="G74" s="856"/>
      <c r="H74" s="856"/>
      <c r="I74" s="856"/>
      <c r="J74" s="96" t="s">
        <v>444</v>
      </c>
      <c r="K74" s="55">
        <f>'Final Statement'!M43</f>
        <v>0</v>
      </c>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row>
    <row r="75" spans="1:34">
      <c r="A75" s="52">
        <v>16</v>
      </c>
      <c r="B75" s="856" t="s">
        <v>434</v>
      </c>
      <c r="C75" s="856"/>
      <c r="D75" s="856"/>
      <c r="E75" s="856"/>
      <c r="F75" s="856"/>
      <c r="G75" s="856"/>
      <c r="H75" s="856"/>
      <c r="I75" s="856"/>
      <c r="J75" s="96" t="s">
        <v>444</v>
      </c>
      <c r="K75" s="96">
        <f>'Final Statement'!M44</f>
        <v>0</v>
      </c>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row>
    <row r="76" spans="1:34">
      <c r="A76" s="52">
        <v>17</v>
      </c>
      <c r="B76" s="862" t="s">
        <v>435</v>
      </c>
      <c r="C76" s="862"/>
      <c r="D76" s="862"/>
      <c r="E76" s="862"/>
      <c r="F76" s="862"/>
      <c r="G76" s="862"/>
      <c r="H76" s="862"/>
      <c r="I76" s="862"/>
      <c r="J76" s="96" t="s">
        <v>444</v>
      </c>
      <c r="K76" s="55">
        <f>'Final Statement'!M45</f>
        <v>0</v>
      </c>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row>
    <row r="77" spans="1:34">
      <c r="A77" s="52">
        <v>18</v>
      </c>
      <c r="B77" s="856" t="s">
        <v>436</v>
      </c>
      <c r="C77" s="856"/>
      <c r="D77" s="856"/>
      <c r="E77" s="856"/>
      <c r="F77" s="856"/>
      <c r="G77" s="856"/>
      <c r="H77" s="856"/>
      <c r="I77" s="856"/>
      <c r="J77" s="96" t="s">
        <v>444</v>
      </c>
      <c r="K77" s="53">
        <f>'Final Statement'!M46</f>
        <v>0</v>
      </c>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row>
    <row r="78" spans="1:34">
      <c r="A78" s="52">
        <v>19</v>
      </c>
      <c r="B78" s="856" t="s">
        <v>437</v>
      </c>
      <c r="C78" s="856"/>
      <c r="D78" s="856"/>
      <c r="E78" s="856"/>
      <c r="F78" s="856"/>
      <c r="G78" s="856"/>
      <c r="H78" s="856"/>
      <c r="I78" s="856"/>
      <c r="J78" s="96" t="s">
        <v>444</v>
      </c>
      <c r="K78" s="53">
        <f>'Final Statement'!M47</f>
        <v>0</v>
      </c>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row>
    <row r="79" spans="1:34">
      <c r="A79" s="52">
        <v>20</v>
      </c>
      <c r="B79" s="856" t="s">
        <v>438</v>
      </c>
      <c r="C79" s="856"/>
      <c r="D79" s="856"/>
      <c r="E79" s="856"/>
      <c r="F79" s="856"/>
      <c r="G79" s="856"/>
      <c r="H79" s="856"/>
      <c r="I79" s="856"/>
      <c r="J79" s="96" t="s">
        <v>444</v>
      </c>
      <c r="K79" s="53">
        <f>'Final Statement'!M48</f>
        <v>0</v>
      </c>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row>
    <row r="80" spans="1:34" ht="15.75">
      <c r="A80" s="52">
        <v>21</v>
      </c>
      <c r="B80" s="862" t="s">
        <v>273</v>
      </c>
      <c r="C80" s="862"/>
      <c r="D80" s="862"/>
      <c r="E80" s="862"/>
      <c r="F80" s="862"/>
      <c r="G80" s="862"/>
      <c r="H80" s="862"/>
      <c r="I80" s="862"/>
      <c r="J80" s="96" t="s">
        <v>444</v>
      </c>
      <c r="K80" s="56">
        <f>'Final Statement'!M49</f>
        <v>0</v>
      </c>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row>
    <row r="81" spans="1:34">
      <c r="A81" s="106"/>
      <c r="B81" s="879"/>
      <c r="C81" s="879"/>
      <c r="D81" s="879"/>
      <c r="E81" s="879"/>
      <c r="F81" s="879"/>
      <c r="G81" s="879"/>
      <c r="H81" s="879"/>
      <c r="I81" s="879"/>
      <c r="J81" s="107"/>
      <c r="K81" s="108"/>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row>
    <row r="82" spans="1:34">
      <c r="A82" s="102"/>
      <c r="B82" s="98" t="s">
        <v>279</v>
      </c>
      <c r="C82" s="98"/>
      <c r="D82" s="98"/>
      <c r="E82" s="98"/>
      <c r="F82" s="875" t="s">
        <v>12</v>
      </c>
      <c r="G82" s="875"/>
      <c r="H82" s="98"/>
      <c r="I82" s="98"/>
      <c r="J82" s="103"/>
      <c r="K82" s="101"/>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row>
    <row r="83" spans="1:34">
      <c r="A83" s="102"/>
      <c r="B83" s="98" t="s">
        <v>45</v>
      </c>
      <c r="C83" s="98"/>
      <c r="D83" s="98"/>
      <c r="E83" s="875" t="s">
        <v>439</v>
      </c>
      <c r="F83" s="875"/>
      <c r="G83" s="875"/>
      <c r="H83" s="98"/>
      <c r="I83" s="98"/>
      <c r="J83" s="103"/>
      <c r="K83" s="101"/>
      <c r="L83" s="115"/>
      <c r="M83" s="115"/>
      <c r="N83" s="115"/>
      <c r="O83" s="115"/>
      <c r="P83" s="115"/>
      <c r="Q83" s="115"/>
      <c r="R83" s="115"/>
      <c r="S83" s="115"/>
      <c r="T83" s="115"/>
      <c r="U83" s="115"/>
      <c r="V83" s="115"/>
      <c r="W83" s="115"/>
      <c r="X83" s="115"/>
      <c r="Y83" s="115"/>
      <c r="Z83" s="115"/>
      <c r="AA83" s="115"/>
      <c r="AB83" s="115"/>
      <c r="AC83" s="115"/>
      <c r="AD83" s="115"/>
      <c r="AE83" s="115"/>
      <c r="AF83" s="115"/>
    </row>
    <row r="84" spans="1:34">
      <c r="A84" s="102"/>
      <c r="B84" s="98"/>
      <c r="C84" s="98"/>
      <c r="D84" s="98"/>
      <c r="E84" s="98"/>
      <c r="F84" s="98"/>
      <c r="G84" s="98"/>
      <c r="H84" s="98"/>
      <c r="I84" s="98"/>
      <c r="J84" s="103"/>
      <c r="K84" s="101"/>
      <c r="L84" s="115"/>
      <c r="M84" s="115"/>
      <c r="N84" s="115"/>
      <c r="O84" s="115"/>
      <c r="P84" s="115"/>
      <c r="Q84" s="115"/>
      <c r="R84" s="115"/>
      <c r="S84" s="115"/>
      <c r="T84" s="115"/>
      <c r="U84" s="115"/>
      <c r="V84" s="115"/>
      <c r="W84" s="115"/>
      <c r="X84" s="115"/>
      <c r="Y84" s="115"/>
      <c r="Z84" s="115"/>
      <c r="AA84" s="115"/>
      <c r="AB84" s="115"/>
      <c r="AC84" s="115"/>
      <c r="AD84" s="115"/>
      <c r="AE84" s="115"/>
      <c r="AF84" s="115"/>
    </row>
    <row r="85" spans="1:34">
      <c r="A85" s="873"/>
      <c r="B85" s="872"/>
      <c r="C85" s="872"/>
      <c r="D85" s="872"/>
      <c r="E85" s="872"/>
      <c r="F85" s="872"/>
      <c r="G85" s="872"/>
      <c r="H85" s="872"/>
      <c r="I85" s="872"/>
      <c r="J85" s="872"/>
      <c r="K85" s="874"/>
      <c r="L85" s="115"/>
      <c r="M85" s="115"/>
      <c r="N85" s="115"/>
      <c r="O85" s="115"/>
      <c r="P85" s="115"/>
      <c r="Q85" s="115"/>
      <c r="R85" s="115"/>
      <c r="S85" s="115"/>
      <c r="T85" s="115"/>
      <c r="U85" s="115"/>
      <c r="V85" s="115"/>
      <c r="W85" s="115"/>
      <c r="X85" s="115"/>
      <c r="Y85" s="115"/>
      <c r="Z85" s="115"/>
      <c r="AA85" s="115"/>
      <c r="AB85" s="115"/>
      <c r="AC85" s="115"/>
      <c r="AD85" s="115"/>
      <c r="AE85" s="115"/>
      <c r="AF85" s="115"/>
    </row>
    <row r="86" spans="1:34">
      <c r="A86" s="877" t="s">
        <v>275</v>
      </c>
      <c r="B86" s="876"/>
      <c r="C86" s="876"/>
      <c r="D86" s="876"/>
      <c r="E86" s="876"/>
      <c r="F86" s="876"/>
      <c r="G86" s="876"/>
      <c r="H86" s="876"/>
      <c r="I86" s="876"/>
      <c r="J86" s="876"/>
      <c r="K86" s="878"/>
      <c r="L86" s="115"/>
      <c r="M86" s="115"/>
      <c r="N86" s="115"/>
      <c r="O86" s="115"/>
      <c r="P86" s="115"/>
      <c r="Q86" s="115"/>
      <c r="R86" s="115"/>
      <c r="S86" s="115"/>
      <c r="T86" s="115"/>
      <c r="U86" s="115"/>
      <c r="V86" s="115"/>
      <c r="W86" s="115"/>
      <c r="X86" s="115"/>
      <c r="Y86" s="115"/>
      <c r="Z86" s="115"/>
      <c r="AA86" s="115"/>
      <c r="AB86" s="115"/>
      <c r="AC86" s="115"/>
      <c r="AD86" s="115"/>
      <c r="AE86" s="115"/>
      <c r="AF86" s="115"/>
    </row>
    <row r="87" spans="1:34">
      <c r="A87" s="873" t="s">
        <v>440</v>
      </c>
      <c r="B87" s="872"/>
      <c r="C87" s="872"/>
      <c r="D87" s="872"/>
      <c r="E87" s="872"/>
      <c r="F87" s="872"/>
      <c r="G87" s="872"/>
      <c r="H87" s="872"/>
      <c r="I87" s="872"/>
      <c r="J87" s="872"/>
      <c r="K87" s="874"/>
      <c r="L87" s="115"/>
      <c r="M87" s="115"/>
      <c r="N87" s="115"/>
      <c r="O87" s="115"/>
      <c r="P87" s="115"/>
      <c r="Q87" s="115"/>
      <c r="R87" s="115"/>
      <c r="S87" s="115"/>
      <c r="T87" s="115"/>
      <c r="U87" s="115"/>
      <c r="V87" s="115"/>
      <c r="W87" s="115"/>
      <c r="X87" s="115"/>
      <c r="Y87" s="115"/>
      <c r="Z87" s="115"/>
      <c r="AA87" s="115"/>
      <c r="AB87" s="115"/>
      <c r="AC87" s="115"/>
      <c r="AD87" s="115"/>
      <c r="AE87" s="115"/>
      <c r="AF87" s="115"/>
    </row>
    <row r="88" spans="1:34">
      <c r="A88" s="873" t="s">
        <v>441</v>
      </c>
      <c r="B88" s="872"/>
      <c r="C88" s="872"/>
      <c r="D88" s="872"/>
      <c r="E88" s="872"/>
      <c r="F88" s="872"/>
      <c r="G88" s="872"/>
      <c r="H88" s="872"/>
      <c r="I88" s="872"/>
      <c r="J88" s="872"/>
      <c r="K88" s="874"/>
      <c r="L88" s="115"/>
      <c r="M88" s="115"/>
      <c r="N88" s="115"/>
      <c r="O88" s="115"/>
      <c r="P88" s="115"/>
      <c r="Q88" s="115"/>
      <c r="R88" s="115"/>
      <c r="S88" s="115"/>
      <c r="T88" s="115"/>
      <c r="U88" s="115"/>
      <c r="V88" s="115"/>
      <c r="W88" s="115"/>
      <c r="X88" s="115"/>
      <c r="Y88" s="115"/>
      <c r="Z88" s="115"/>
      <c r="AA88" s="115"/>
      <c r="AB88" s="115"/>
      <c r="AC88" s="115"/>
      <c r="AD88" s="115"/>
      <c r="AE88" s="115"/>
      <c r="AF88" s="115"/>
    </row>
    <row r="89" spans="1:34">
      <c r="A89" s="873" t="s">
        <v>442</v>
      </c>
      <c r="B89" s="872"/>
      <c r="C89" s="872"/>
      <c r="D89" s="872"/>
      <c r="E89" s="872"/>
      <c r="F89" s="872"/>
      <c r="G89" s="872"/>
      <c r="H89" s="872"/>
      <c r="I89" s="872"/>
      <c r="J89" s="872"/>
      <c r="K89" s="874"/>
      <c r="L89" s="115"/>
      <c r="M89" s="115"/>
      <c r="N89" s="115"/>
      <c r="O89" s="115"/>
      <c r="P89" s="115"/>
      <c r="Q89" s="115"/>
      <c r="R89" s="115"/>
      <c r="S89" s="115"/>
      <c r="T89" s="115"/>
      <c r="U89" s="115"/>
      <c r="V89" s="115"/>
      <c r="W89" s="115"/>
      <c r="X89" s="115"/>
      <c r="Y89" s="115"/>
      <c r="Z89" s="115"/>
      <c r="AA89" s="115"/>
      <c r="AB89" s="115"/>
      <c r="AC89" s="115"/>
      <c r="AD89" s="115"/>
      <c r="AE89" s="115"/>
      <c r="AF89" s="115"/>
    </row>
    <row r="90" spans="1:34">
      <c r="A90" s="102"/>
      <c r="B90" s="98"/>
      <c r="C90" s="98"/>
      <c r="D90" s="98"/>
      <c r="E90" s="98"/>
      <c r="F90" s="98"/>
      <c r="G90" s="98"/>
      <c r="H90" s="98"/>
      <c r="I90" s="98"/>
      <c r="J90" s="103"/>
      <c r="K90" s="101"/>
      <c r="L90" s="115"/>
      <c r="M90" s="115"/>
      <c r="N90" s="115"/>
      <c r="O90" s="115"/>
      <c r="P90" s="115"/>
      <c r="Q90" s="115"/>
      <c r="R90" s="115"/>
      <c r="S90" s="115"/>
      <c r="T90" s="115"/>
      <c r="U90" s="115"/>
      <c r="V90" s="115"/>
      <c r="W90" s="115"/>
      <c r="X90" s="115"/>
      <c r="Y90" s="115"/>
      <c r="Z90" s="115"/>
      <c r="AA90" s="115"/>
      <c r="AB90" s="115"/>
      <c r="AC90" s="115"/>
      <c r="AD90" s="115"/>
      <c r="AE90" s="115"/>
      <c r="AF90" s="115"/>
    </row>
    <row r="91" spans="1:34">
      <c r="A91" s="102"/>
      <c r="B91" s="98" t="s">
        <v>279</v>
      </c>
      <c r="C91" s="98"/>
      <c r="D91" s="98"/>
      <c r="E91" s="98"/>
      <c r="F91" s="875" t="s">
        <v>12</v>
      </c>
      <c r="G91" s="875"/>
      <c r="H91" s="98"/>
      <c r="I91" s="98"/>
      <c r="J91" s="103"/>
      <c r="K91" s="101"/>
      <c r="L91" s="115"/>
      <c r="M91" s="115"/>
      <c r="N91" s="115"/>
      <c r="O91" s="115"/>
      <c r="P91" s="115"/>
      <c r="Q91" s="115"/>
      <c r="R91" s="115"/>
      <c r="S91" s="115"/>
      <c r="T91" s="115"/>
      <c r="U91" s="115"/>
      <c r="V91" s="115"/>
      <c r="W91" s="115"/>
      <c r="X91" s="115"/>
      <c r="Y91" s="115"/>
      <c r="Z91" s="115"/>
      <c r="AA91" s="115"/>
      <c r="AB91" s="115"/>
      <c r="AC91" s="115"/>
      <c r="AD91" s="115"/>
      <c r="AE91" s="115"/>
      <c r="AF91" s="115"/>
    </row>
    <row r="92" spans="1:34">
      <c r="A92" s="102"/>
      <c r="B92" s="98" t="s">
        <v>443</v>
      </c>
      <c r="C92" s="98"/>
      <c r="D92" s="98"/>
      <c r="E92" s="876" t="s">
        <v>439</v>
      </c>
      <c r="F92" s="876"/>
      <c r="G92" s="876"/>
      <c r="H92" s="98"/>
      <c r="I92" s="98"/>
      <c r="J92" s="103"/>
      <c r="K92" s="101"/>
      <c r="L92" s="115"/>
      <c r="M92" s="115"/>
      <c r="N92" s="115"/>
      <c r="O92" s="115"/>
      <c r="P92" s="115"/>
      <c r="Q92" s="115"/>
      <c r="R92" s="115"/>
      <c r="S92" s="115"/>
      <c r="T92" s="115"/>
      <c r="U92" s="115"/>
      <c r="V92" s="115"/>
      <c r="W92" s="115"/>
      <c r="X92" s="115"/>
      <c r="Y92" s="115"/>
      <c r="Z92" s="115"/>
      <c r="AA92" s="115"/>
      <c r="AB92" s="115"/>
      <c r="AC92" s="115"/>
      <c r="AD92" s="115"/>
      <c r="AE92" s="115"/>
      <c r="AF92" s="115"/>
    </row>
    <row r="93" spans="1:34">
      <c r="A93" s="100"/>
      <c r="B93" s="114"/>
      <c r="C93" s="114"/>
      <c r="D93" s="114"/>
      <c r="E93" s="114"/>
      <c r="F93" s="114"/>
      <c r="G93" s="114"/>
      <c r="H93" s="114"/>
      <c r="I93" s="114"/>
      <c r="J93" s="104"/>
      <c r="K93" s="105"/>
      <c r="L93" s="115"/>
      <c r="M93" s="115"/>
      <c r="N93" s="115"/>
      <c r="O93" s="115"/>
      <c r="P93" s="115"/>
      <c r="Q93" s="115"/>
      <c r="R93" s="115"/>
      <c r="S93" s="115"/>
      <c r="T93" s="115"/>
      <c r="U93" s="115"/>
      <c r="V93" s="115"/>
      <c r="W93" s="115"/>
      <c r="X93" s="115"/>
      <c r="Y93" s="115"/>
      <c r="Z93" s="115"/>
      <c r="AA93" s="115"/>
      <c r="AB93" s="115"/>
      <c r="AC93" s="115"/>
      <c r="AD93" s="115"/>
      <c r="AE93" s="115"/>
      <c r="AF93" s="115"/>
    </row>
    <row r="94" spans="1:34">
      <c r="A94" s="115"/>
      <c r="B94" s="116"/>
      <c r="C94" s="116"/>
      <c r="D94" s="116"/>
      <c r="E94" s="116"/>
      <c r="F94" s="116"/>
      <c r="G94" s="116"/>
      <c r="H94" s="116"/>
      <c r="I94" s="116"/>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4">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4">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sheetData>
  <sheetProtection algorithmName="SHA-512" hashValue="jBihyby2gbi3LYe2jEl/LLX5DGJaepk1rA1qOFI9R97LyZumX1gha5xn7IUNqlR0R1z0DiK/T2f9AX2e4v37lQ==" saltValue="wyu7iVMTzBzQM9e5SuLS7A==" spinCount="100000" sheet="1" objects="1" scenarios="1" selectLockedCells="1"/>
  <mergeCells count="95">
    <mergeCell ref="B9:I9"/>
    <mergeCell ref="A1:K1"/>
    <mergeCell ref="A2:K2"/>
    <mergeCell ref="A3:C3"/>
    <mergeCell ref="D3:K3"/>
    <mergeCell ref="A4:C4"/>
    <mergeCell ref="D4:E4"/>
    <mergeCell ref="F4:G4"/>
    <mergeCell ref="H4:I4"/>
    <mergeCell ref="J5:K5"/>
    <mergeCell ref="B6:H6"/>
    <mergeCell ref="J6:K6"/>
    <mergeCell ref="B7:I7"/>
    <mergeCell ref="B8:I8"/>
    <mergeCell ref="B21:I21"/>
    <mergeCell ref="B10:I10"/>
    <mergeCell ref="B11:I11"/>
    <mergeCell ref="B12:I12"/>
    <mergeCell ref="B13:I13"/>
    <mergeCell ref="B14:I14"/>
    <mergeCell ref="B15:I15"/>
    <mergeCell ref="B16:I16"/>
    <mergeCell ref="B17:I17"/>
    <mergeCell ref="B18:I18"/>
    <mergeCell ref="B19:I19"/>
    <mergeCell ref="B20:I20"/>
    <mergeCell ref="B33:I33"/>
    <mergeCell ref="B22:I22"/>
    <mergeCell ref="B23:I23"/>
    <mergeCell ref="B24:I24"/>
    <mergeCell ref="B25:I25"/>
    <mergeCell ref="B26:I26"/>
    <mergeCell ref="B27:I27"/>
    <mergeCell ref="B28:I28"/>
    <mergeCell ref="B29:I29"/>
    <mergeCell ref="B30:I30"/>
    <mergeCell ref="B31:I31"/>
    <mergeCell ref="B32:I32"/>
    <mergeCell ref="B45:I45"/>
    <mergeCell ref="B34:I34"/>
    <mergeCell ref="B35:I35"/>
    <mergeCell ref="B36:I36"/>
    <mergeCell ref="B37:I37"/>
    <mergeCell ref="B38:I38"/>
    <mergeCell ref="B39:I39"/>
    <mergeCell ref="B40:I40"/>
    <mergeCell ref="B41:I41"/>
    <mergeCell ref="B42:I42"/>
    <mergeCell ref="B43:I43"/>
    <mergeCell ref="B44:I44"/>
    <mergeCell ref="B57:I57"/>
    <mergeCell ref="B46:I46"/>
    <mergeCell ref="B47:I47"/>
    <mergeCell ref="B48:I48"/>
    <mergeCell ref="B49:I49"/>
    <mergeCell ref="B50:I50"/>
    <mergeCell ref="B51:I51"/>
    <mergeCell ref="B52:I52"/>
    <mergeCell ref="B53:I53"/>
    <mergeCell ref="B54:I54"/>
    <mergeCell ref="B55:I55"/>
    <mergeCell ref="B56:I56"/>
    <mergeCell ref="B69:I69"/>
    <mergeCell ref="B58:I58"/>
    <mergeCell ref="B59:I59"/>
    <mergeCell ref="B60:I60"/>
    <mergeCell ref="B61:I61"/>
    <mergeCell ref="B62:I62"/>
    <mergeCell ref="B63:I63"/>
    <mergeCell ref="B64:I64"/>
    <mergeCell ref="B65:I65"/>
    <mergeCell ref="B66:I66"/>
    <mergeCell ref="B67:I67"/>
    <mergeCell ref="B68:I68"/>
    <mergeCell ref="B81:I81"/>
    <mergeCell ref="B70:I70"/>
    <mergeCell ref="B71:I71"/>
    <mergeCell ref="B72:I72"/>
    <mergeCell ref="B73:I73"/>
    <mergeCell ref="B74:I74"/>
    <mergeCell ref="B75:I75"/>
    <mergeCell ref="B76:I76"/>
    <mergeCell ref="B77:I77"/>
    <mergeCell ref="B78:I78"/>
    <mergeCell ref="B79:I79"/>
    <mergeCell ref="B80:I80"/>
    <mergeCell ref="A89:K89"/>
    <mergeCell ref="F91:G91"/>
    <mergeCell ref="E92:G92"/>
    <mergeCell ref="F82:G82"/>
    <mergeCell ref="E83:G83"/>
    <mergeCell ref="A85:K85"/>
    <mergeCell ref="A86:K86"/>
    <mergeCell ref="A87:K87"/>
    <mergeCell ref="A88:K88"/>
  </mergeCells>
  <printOptions horizontalCentered="1" verticalCentered="1"/>
  <pageMargins left="0.7" right="0.7" top="0.75" bottom="0.75" header="0.3" footer="0.3"/>
  <pageSetup scale="89" orientation="portrait" verticalDpi="0" r:id="rId1"/>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73"/>
  <sheetViews>
    <sheetView showGridLines="0" topLeftCell="A25" workbookViewId="0">
      <selection activeCell="M4" sqref="M4"/>
    </sheetView>
  </sheetViews>
  <sheetFormatPr defaultColWidth="9.140625" defaultRowHeight="15"/>
  <cols>
    <col min="1" max="1" width="5.28515625" style="8" customWidth="1"/>
    <col min="2" max="2" width="7.5703125" style="8" customWidth="1"/>
    <col min="3" max="3" width="9.85546875" style="8" customWidth="1"/>
    <col min="4" max="4" width="12.7109375" style="8" customWidth="1"/>
    <col min="5" max="6" width="5.42578125" style="8" customWidth="1"/>
    <col min="7" max="7" width="10.42578125" style="8" customWidth="1"/>
    <col min="8" max="8" width="10.28515625" style="8" customWidth="1"/>
    <col min="9" max="9" width="10" style="8" customWidth="1"/>
    <col min="10" max="10" width="5.5703125" style="8" customWidth="1"/>
    <col min="11" max="11" width="6" style="8" customWidth="1"/>
    <col min="12" max="12" width="11.42578125" style="8" customWidth="1"/>
    <col min="13" max="13" width="16.5703125" style="8" customWidth="1"/>
    <col min="14" max="14" width="9.140625" style="8"/>
    <col min="15" max="17" width="9.140625" style="8" customWidth="1"/>
    <col min="18" max="22" width="9.140625" style="8" hidden="1" customWidth="1"/>
    <col min="23" max="23" width="9.140625" style="8" customWidth="1"/>
    <col min="24" max="16384" width="9.140625" style="8"/>
  </cols>
  <sheetData>
    <row r="1" spans="1:39" ht="18" customHeight="1">
      <c r="A1" s="969" t="str">
        <f>CONCATENATE("INCOME TAX STATEMENT 2020-21","-",'ANTICIPATORY STATEMENT'!AC58)</f>
        <v>INCOME TAX STATEMENT 2020-21-</v>
      </c>
      <c r="B1" s="969"/>
      <c r="C1" s="969"/>
      <c r="D1" s="969"/>
      <c r="E1" s="969"/>
      <c r="F1" s="969"/>
      <c r="G1" s="969"/>
      <c r="H1" s="969"/>
      <c r="I1" s="969"/>
      <c r="J1" s="969"/>
      <c r="K1" s="969"/>
      <c r="L1" s="969"/>
      <c r="M1" s="969"/>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row>
    <row r="2" spans="1:39" ht="15" customHeight="1">
      <c r="A2" s="970" t="s">
        <v>873</v>
      </c>
      <c r="B2" s="970"/>
      <c r="C2" s="970"/>
      <c r="D2" s="970"/>
      <c r="E2" s="970"/>
      <c r="F2" s="970"/>
      <c r="G2" s="970"/>
      <c r="H2" s="970"/>
      <c r="I2" s="970"/>
      <c r="J2" s="970"/>
      <c r="K2" s="970"/>
      <c r="L2" s="970"/>
      <c r="M2" s="970"/>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row>
    <row r="3" spans="1:39" s="5" customFormat="1" ht="15.75" customHeight="1">
      <c r="A3" s="4" t="s">
        <v>13</v>
      </c>
      <c r="B3" s="4"/>
      <c r="C3" s="4"/>
      <c r="D3" s="943" t="str">
        <f>IF(DATA!C4="","",DATA!X5)</f>
        <v/>
      </c>
      <c r="E3" s="944"/>
      <c r="F3" s="944"/>
      <c r="G3" s="944"/>
      <c r="H3" s="944"/>
      <c r="I3" s="944"/>
      <c r="J3" s="944"/>
      <c r="K3" s="944"/>
      <c r="L3" s="944"/>
      <c r="M3" s="94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row>
    <row r="4" spans="1:39" s="5" customFormat="1" ht="15.75" customHeight="1">
      <c r="A4" s="975" t="s">
        <v>344</v>
      </c>
      <c r="B4" s="975"/>
      <c r="C4" s="976"/>
      <c r="D4" s="977" t="str">
        <f>IF(DATA!L5="","",DATA!L5)</f>
        <v/>
      </c>
      <c r="E4" s="978"/>
      <c r="F4" s="898" t="s">
        <v>259</v>
      </c>
      <c r="G4" s="981"/>
      <c r="H4" s="977" t="str">
        <f>IF(DATA!L4="","",DATA!L4)</f>
        <v/>
      </c>
      <c r="I4" s="978"/>
      <c r="J4" s="961" t="s">
        <v>451</v>
      </c>
      <c r="K4" s="962"/>
      <c r="L4" s="963"/>
      <c r="M4" s="527"/>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row>
    <row r="5" spans="1:39" s="6" customFormat="1" ht="19.899999999999999" customHeight="1">
      <c r="A5" s="518" t="s">
        <v>15</v>
      </c>
      <c r="B5" s="979" t="s">
        <v>269</v>
      </c>
      <c r="C5" s="980"/>
      <c r="D5" s="980"/>
      <c r="E5" s="980"/>
      <c r="F5" s="980"/>
      <c r="G5" s="980"/>
      <c r="H5" s="980"/>
      <c r="I5" s="980"/>
      <c r="J5" s="980"/>
      <c r="K5" s="980"/>
      <c r="L5" s="30"/>
      <c r="M5" s="528">
        <f>'ANTICIPATORY STATEMENT'!M5</f>
        <v>0</v>
      </c>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row>
    <row r="6" spans="1:39" s="6" customFormat="1" ht="19.899999999999999" customHeight="1">
      <c r="A6" s="519" t="s">
        <v>16</v>
      </c>
      <c r="B6" s="948" t="s">
        <v>8</v>
      </c>
      <c r="C6" s="949"/>
      <c r="D6" s="949"/>
      <c r="E6" s="949"/>
      <c r="F6" s="949"/>
      <c r="G6" s="949"/>
      <c r="H6" s="949"/>
      <c r="I6" s="949"/>
      <c r="J6" s="506"/>
      <c r="K6" s="506"/>
      <c r="L6" s="29"/>
      <c r="M6" s="528">
        <f>'ANTICIPATORY STATEMENT'!M6</f>
        <v>0</v>
      </c>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row>
    <row r="7" spans="1:39" s="6" customFormat="1" ht="19.899999999999999" customHeight="1">
      <c r="A7" s="519" t="s">
        <v>17</v>
      </c>
      <c r="B7" s="948" t="s">
        <v>18</v>
      </c>
      <c r="C7" s="949"/>
      <c r="D7" s="949"/>
      <c r="E7" s="949"/>
      <c r="F7" s="949"/>
      <c r="G7" s="949"/>
      <c r="H7" s="949"/>
      <c r="I7" s="949"/>
      <c r="J7" s="506"/>
      <c r="K7" s="506"/>
      <c r="L7" s="29"/>
      <c r="M7" s="528">
        <f>'ANTICIPATORY STATEMENT'!M7</f>
        <v>0</v>
      </c>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row>
    <row r="8" spans="1:39" s="6" customFormat="1" ht="19.899999999999999" customHeight="1">
      <c r="A8" s="519" t="s">
        <v>19</v>
      </c>
      <c r="B8" s="948" t="s">
        <v>249</v>
      </c>
      <c r="C8" s="949"/>
      <c r="D8" s="949"/>
      <c r="E8" s="949"/>
      <c r="F8" s="949"/>
      <c r="G8" s="949"/>
      <c r="H8" s="949"/>
      <c r="I8" s="949"/>
      <c r="J8" s="949"/>
      <c r="K8" s="949"/>
      <c r="L8" s="29"/>
      <c r="M8" s="528">
        <f>'ANTICIPATORY STATEMENT'!M8</f>
        <v>0</v>
      </c>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row>
    <row r="9" spans="1:39" s="6" customFormat="1" ht="19.899999999999999" customHeight="1">
      <c r="A9" s="520"/>
      <c r="B9" s="507" t="s">
        <v>447</v>
      </c>
      <c r="C9" s="508"/>
      <c r="D9" s="508"/>
      <c r="E9" s="508"/>
      <c r="F9" s="508"/>
      <c r="G9" s="508"/>
      <c r="H9" s="508"/>
      <c r="I9" s="508"/>
      <c r="J9" s="508"/>
      <c r="K9" s="508"/>
      <c r="L9" s="317"/>
      <c r="M9" s="529">
        <f>'ANTICIPATORY STATEMENT'!M9</f>
        <v>0</v>
      </c>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row>
    <row r="10" spans="1:39" s="6" customFormat="1" ht="16.5" customHeight="1">
      <c r="A10" s="521" t="s">
        <v>14</v>
      </c>
      <c r="B10" s="964" t="str">
        <f>IF(DATA!C33="","",DATA!C33)</f>
        <v>Actual Rent over 10% of Salary, HRA Receivable, 40% of Salary, Whcihever is less.</v>
      </c>
      <c r="C10" s="965"/>
      <c r="D10" s="965"/>
      <c r="E10" s="965"/>
      <c r="F10" s="965"/>
      <c r="G10" s="965"/>
      <c r="H10" s="965"/>
      <c r="I10" s="965"/>
      <c r="J10" s="965"/>
      <c r="K10" s="965"/>
      <c r="L10" s="966"/>
      <c r="M10" s="528">
        <f>'ANTICIPATORY STATEMENT'!M10</f>
        <v>0</v>
      </c>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row>
    <row r="11" spans="1:39" s="6" customFormat="1" ht="16.5" customHeight="1">
      <c r="A11" s="521" t="s">
        <v>21</v>
      </c>
      <c r="B11" s="964" t="s">
        <v>468</v>
      </c>
      <c r="C11" s="965"/>
      <c r="D11" s="965"/>
      <c r="E11" s="965"/>
      <c r="F11" s="965"/>
      <c r="G11" s="965"/>
      <c r="H11" s="965"/>
      <c r="I11" s="965"/>
      <c r="J11" s="965"/>
      <c r="K11" s="965"/>
      <c r="L11" s="966"/>
      <c r="M11" s="528">
        <f>'ANTICIPATORY STATEMENT'!M12</f>
        <v>0</v>
      </c>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row>
    <row r="12" spans="1:39" s="6" customFormat="1" ht="16.5" customHeight="1">
      <c r="A12" s="521" t="s">
        <v>23</v>
      </c>
      <c r="B12" s="964" t="str">
        <f>IF(DATA!C34="","Allowances Exempted",DATA!C34)</f>
        <v>Allowances exempted</v>
      </c>
      <c r="C12" s="965"/>
      <c r="D12" s="965"/>
      <c r="E12" s="965"/>
      <c r="F12" s="965"/>
      <c r="G12" s="965"/>
      <c r="H12" s="965"/>
      <c r="I12" s="965"/>
      <c r="J12" s="965"/>
      <c r="K12" s="965"/>
      <c r="L12" s="966"/>
      <c r="M12" s="528">
        <f>'ANTICIPATORY STATEMENT'!M11</f>
        <v>0</v>
      </c>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row>
    <row r="13" spans="1:39" s="6" customFormat="1" ht="16.5" customHeight="1">
      <c r="A13" s="521" t="s">
        <v>25</v>
      </c>
      <c r="B13" s="953" t="s">
        <v>712</v>
      </c>
      <c r="C13" s="954"/>
      <c r="D13" s="954"/>
      <c r="E13" s="954"/>
      <c r="F13" s="954"/>
      <c r="G13" s="954"/>
      <c r="H13" s="954"/>
      <c r="I13" s="954"/>
      <c r="J13" s="954"/>
      <c r="K13" s="954"/>
      <c r="L13" s="29"/>
      <c r="M13" s="528">
        <f>'ANTICIPATORY STATEMENT'!M13</f>
        <v>0</v>
      </c>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row>
    <row r="14" spans="1:39" s="6" customFormat="1" ht="19.899999999999999" customHeight="1">
      <c r="A14" s="315" t="s">
        <v>26</v>
      </c>
      <c r="B14" s="973" t="s">
        <v>53</v>
      </c>
      <c r="C14" s="974"/>
      <c r="D14" s="974"/>
      <c r="E14" s="974"/>
      <c r="F14" s="974"/>
      <c r="G14" s="974"/>
      <c r="H14" s="974"/>
      <c r="I14" s="974"/>
      <c r="J14" s="974"/>
      <c r="K14" s="974"/>
      <c r="L14" s="316"/>
      <c r="M14" s="529">
        <f>'ANTICIPATORY STATEMENT'!M14</f>
        <v>0</v>
      </c>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row>
    <row r="15" spans="1:39" s="6" customFormat="1" ht="19.899999999999999" customHeight="1">
      <c r="A15" s="32" t="s">
        <v>360</v>
      </c>
      <c r="B15" s="953" t="s">
        <v>348</v>
      </c>
      <c r="C15" s="954"/>
      <c r="D15" s="954"/>
      <c r="E15" s="954"/>
      <c r="F15" s="954"/>
      <c r="G15" s="954"/>
      <c r="H15" s="954"/>
      <c r="I15" s="954"/>
      <c r="J15" s="954"/>
      <c r="K15" s="954"/>
      <c r="L15" s="955"/>
      <c r="M15" s="528">
        <f>'ANTICIPATORY STATEMENT'!M15</f>
        <v>0</v>
      </c>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row>
    <row r="16" spans="1:39" s="6" customFormat="1" ht="19.899999999999999" customHeight="1">
      <c r="A16" s="32" t="s">
        <v>27</v>
      </c>
      <c r="B16" s="953" t="s">
        <v>286</v>
      </c>
      <c r="C16" s="954"/>
      <c r="D16" s="954"/>
      <c r="E16" s="965" t="str">
        <f>IF(DATA!F31="","",DATA!F31)</f>
        <v/>
      </c>
      <c r="F16" s="965"/>
      <c r="G16" s="965"/>
      <c r="H16" s="965"/>
      <c r="I16" s="965"/>
      <c r="J16" s="965"/>
      <c r="K16" s="965"/>
      <c r="L16" s="966"/>
      <c r="M16" s="528">
        <f>'ANTICIPATORY STATEMENT'!M16</f>
        <v>0</v>
      </c>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row>
    <row r="17" spans="1:39" s="6" customFormat="1" ht="19.899999999999999" customHeight="1">
      <c r="A17" s="315" t="s">
        <v>28</v>
      </c>
      <c r="B17" s="973" t="s">
        <v>214</v>
      </c>
      <c r="C17" s="974"/>
      <c r="D17" s="974"/>
      <c r="E17" s="974"/>
      <c r="F17" s="974"/>
      <c r="G17" s="974"/>
      <c r="H17" s="974"/>
      <c r="I17" s="974"/>
      <c r="J17" s="974"/>
      <c r="K17" s="974"/>
      <c r="L17" s="315"/>
      <c r="M17" s="529">
        <f>'ANTICIPATORY STATEMENT'!M17</f>
        <v>0</v>
      </c>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row>
    <row r="18" spans="1:39" s="6" customFormat="1" ht="19.899999999999999" customHeight="1">
      <c r="A18" s="32" t="s">
        <v>30</v>
      </c>
      <c r="B18" s="914" t="s">
        <v>69</v>
      </c>
      <c r="C18" s="915"/>
      <c r="D18" s="915"/>
      <c r="E18" s="915"/>
      <c r="F18" s="915"/>
      <c r="G18" s="915"/>
      <c r="H18" s="915"/>
      <c r="I18" s="915"/>
      <c r="J18" s="915"/>
      <c r="K18" s="915"/>
      <c r="L18" s="32"/>
      <c r="M18" s="530"/>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row>
    <row r="19" spans="1:39" s="6" customFormat="1" ht="19.899999999999999" customHeight="1">
      <c r="A19" s="519" t="s">
        <v>24</v>
      </c>
      <c r="B19" s="953" t="s">
        <v>219</v>
      </c>
      <c r="C19" s="954"/>
      <c r="D19" s="954"/>
      <c r="E19" s="954"/>
      <c r="F19" s="954"/>
      <c r="G19" s="954"/>
      <c r="H19" s="954"/>
      <c r="I19" s="954"/>
      <c r="J19" s="954"/>
      <c r="K19" s="954"/>
      <c r="L19" s="32"/>
      <c r="M19" s="528">
        <f>'ANTICIPATORY STATEMENT'!M19</f>
        <v>0</v>
      </c>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row>
    <row r="20" spans="1:39" s="6" customFormat="1" ht="19.899999999999999" customHeight="1">
      <c r="A20" s="519" t="s">
        <v>16</v>
      </c>
      <c r="B20" s="971" t="s">
        <v>5</v>
      </c>
      <c r="C20" s="972"/>
      <c r="D20" s="972"/>
      <c r="E20" s="972"/>
      <c r="F20" s="972"/>
      <c r="G20" s="972"/>
      <c r="H20" s="972"/>
      <c r="I20" s="972"/>
      <c r="J20" s="972"/>
      <c r="K20" s="972"/>
      <c r="L20" s="32"/>
      <c r="M20" s="528">
        <f>'ANTICIPATORY STATEMENT'!M20</f>
        <v>0</v>
      </c>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row>
    <row r="21" spans="1:39" s="6" customFormat="1" ht="19.899999999999999" customHeight="1">
      <c r="A21" s="519" t="s">
        <v>46</v>
      </c>
      <c r="B21" s="908" t="s">
        <v>6</v>
      </c>
      <c r="C21" s="909"/>
      <c r="D21" s="909"/>
      <c r="E21" s="909"/>
      <c r="F21" s="909"/>
      <c r="G21" s="909"/>
      <c r="H21" s="909"/>
      <c r="I21" s="909"/>
      <c r="J21" s="909"/>
      <c r="K21" s="909"/>
      <c r="L21" s="32"/>
      <c r="M21" s="528">
        <f>'ANTICIPATORY STATEMENT'!M21</f>
        <v>0</v>
      </c>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row>
    <row r="22" spans="1:39" s="6" customFormat="1" ht="18" customHeight="1">
      <c r="A22" s="519" t="s">
        <v>19</v>
      </c>
      <c r="B22" s="908" t="str">
        <f>IF(DATA!M9="","",DATA!M9)</f>
        <v>GPAIS</v>
      </c>
      <c r="C22" s="909"/>
      <c r="D22" s="909"/>
      <c r="E22" s="909"/>
      <c r="F22" s="909"/>
      <c r="G22" s="909"/>
      <c r="H22" s="909"/>
      <c r="I22" s="909"/>
      <c r="J22" s="909"/>
      <c r="K22" s="909"/>
      <c r="L22" s="32"/>
      <c r="M22" s="528">
        <f>'ANTICIPATORY STATEMENT'!M22</f>
        <v>0</v>
      </c>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row>
    <row r="23" spans="1:39" s="6" customFormat="1" ht="18" customHeight="1">
      <c r="A23" s="519" t="s">
        <v>20</v>
      </c>
      <c r="B23" s="908" t="str">
        <f>IF(DATA!N9="","",DATA!N9)</f>
        <v/>
      </c>
      <c r="C23" s="909"/>
      <c r="D23" s="909"/>
      <c r="E23" s="909"/>
      <c r="F23" s="909"/>
      <c r="G23" s="909"/>
      <c r="H23" s="909"/>
      <c r="I23" s="909"/>
      <c r="J23" s="909"/>
      <c r="K23" s="909"/>
      <c r="L23" s="32"/>
      <c r="M23" s="528">
        <f>'ANTICIPATORY STATEMENT'!M23</f>
        <v>0</v>
      </c>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row>
    <row r="24" spans="1:39" s="6" customFormat="1" ht="19.899999999999999" customHeight="1">
      <c r="A24" s="519" t="s">
        <v>29</v>
      </c>
      <c r="B24" s="912" t="s">
        <v>220</v>
      </c>
      <c r="C24" s="913"/>
      <c r="D24" s="913"/>
      <c r="E24" s="913"/>
      <c r="F24" s="913"/>
      <c r="G24" s="913"/>
      <c r="H24" s="913"/>
      <c r="I24" s="913"/>
      <c r="J24" s="913"/>
      <c r="K24" s="913"/>
      <c r="L24" s="32"/>
      <c r="M24" s="528">
        <f>'ANTICIPATORY STATEMENT'!M24</f>
        <v>0</v>
      </c>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row>
    <row r="25" spans="1:39" s="6" customFormat="1" ht="19.899999999999999" customHeight="1">
      <c r="A25" s="519" t="s">
        <v>71</v>
      </c>
      <c r="B25" s="946" t="s">
        <v>70</v>
      </c>
      <c r="C25" s="947"/>
      <c r="D25" s="947"/>
      <c r="E25" s="947"/>
      <c r="F25" s="947"/>
      <c r="G25" s="947"/>
      <c r="H25" s="947"/>
      <c r="I25" s="947"/>
      <c r="J25" s="947"/>
      <c r="K25" s="947"/>
      <c r="L25" s="32"/>
      <c r="M25" s="528">
        <f>'ANTICIPATORY STATEMENT'!M25</f>
        <v>0</v>
      </c>
      <c r="N25" s="376"/>
      <c r="O25" s="376"/>
      <c r="P25" s="376"/>
      <c r="Q25" s="376"/>
      <c r="R25" s="376">
        <f>SUM(M19:M25)</f>
        <v>0</v>
      </c>
      <c r="S25" s="376"/>
      <c r="T25" s="376"/>
      <c r="U25" s="376"/>
      <c r="V25" s="376"/>
      <c r="W25" s="376"/>
      <c r="X25" s="376"/>
      <c r="Y25" s="376"/>
      <c r="Z25" s="376"/>
      <c r="AA25" s="376"/>
      <c r="AB25" s="376"/>
      <c r="AC25" s="376"/>
      <c r="AD25" s="376"/>
      <c r="AE25" s="376"/>
      <c r="AF25" s="376"/>
      <c r="AG25" s="376"/>
      <c r="AH25" s="376"/>
      <c r="AI25" s="376"/>
      <c r="AJ25" s="376"/>
      <c r="AK25" s="376"/>
      <c r="AL25" s="376"/>
      <c r="AM25" s="376"/>
    </row>
    <row r="26" spans="1:39" s="6" customFormat="1" ht="19.899999999999999" customHeight="1">
      <c r="A26" s="519" t="s">
        <v>31</v>
      </c>
      <c r="B26" s="946" t="s">
        <v>72</v>
      </c>
      <c r="C26" s="947"/>
      <c r="D26" s="947"/>
      <c r="E26" s="947"/>
      <c r="F26" s="947"/>
      <c r="G26" s="947"/>
      <c r="H26" s="947"/>
      <c r="I26" s="947"/>
      <c r="J26" s="947"/>
      <c r="K26" s="505"/>
      <c r="L26" s="32"/>
      <c r="M26" s="528">
        <f>'ANTICIPATORY STATEMENT'!M26</f>
        <v>0</v>
      </c>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row>
    <row r="27" spans="1:39" s="6" customFormat="1" ht="17.25" customHeight="1">
      <c r="A27" s="519" t="s">
        <v>32</v>
      </c>
      <c r="B27" s="908" t="str">
        <f>IF(DATA!F41="","",DATA!F41)</f>
        <v/>
      </c>
      <c r="C27" s="909"/>
      <c r="D27" s="909"/>
      <c r="E27" s="909"/>
      <c r="F27" s="909"/>
      <c r="G27" s="909"/>
      <c r="H27" s="909"/>
      <c r="I27" s="909"/>
      <c r="J27" s="909"/>
      <c r="K27" s="505"/>
      <c r="L27" s="32"/>
      <c r="M27" s="528">
        <f>'ANTICIPATORY STATEMENT'!M27</f>
        <v>0</v>
      </c>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s="6" customFormat="1" ht="17.25" customHeight="1">
      <c r="A28" s="519" t="s">
        <v>241</v>
      </c>
      <c r="B28" s="908" t="str">
        <f>IF(DATA!F42="","",DATA!F42)</f>
        <v/>
      </c>
      <c r="C28" s="909"/>
      <c r="D28" s="909"/>
      <c r="E28" s="909"/>
      <c r="F28" s="909"/>
      <c r="G28" s="909"/>
      <c r="H28" s="909"/>
      <c r="I28" s="909"/>
      <c r="J28" s="909"/>
      <c r="K28" s="505"/>
      <c r="L28" s="32"/>
      <c r="M28" s="528">
        <f>'ANTICIPATORY STATEMENT'!M28</f>
        <v>0</v>
      </c>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row>
    <row r="29" spans="1:39" s="6" customFormat="1" ht="19.899999999999999" customHeight="1">
      <c r="A29" s="519" t="s">
        <v>33</v>
      </c>
      <c r="B29" s="908" t="s">
        <v>287</v>
      </c>
      <c r="C29" s="909"/>
      <c r="D29" s="909"/>
      <c r="E29" s="909"/>
      <c r="F29" s="950" t="s">
        <v>351</v>
      </c>
      <c r="G29" s="951"/>
      <c r="H29" s="951"/>
      <c r="I29" s="951"/>
      <c r="J29" s="951"/>
      <c r="K29" s="951"/>
      <c r="L29" s="952"/>
      <c r="M29" s="528">
        <f>'ANTICIPATORY STATEMENT'!M29</f>
        <v>0</v>
      </c>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row>
    <row r="30" spans="1:39" s="6" customFormat="1" ht="19.899999999999999" customHeight="1">
      <c r="A30" s="520" t="s">
        <v>242</v>
      </c>
      <c r="B30" s="916" t="s">
        <v>356</v>
      </c>
      <c r="C30" s="917"/>
      <c r="D30" s="917"/>
      <c r="E30" s="917"/>
      <c r="F30" s="917"/>
      <c r="G30" s="917"/>
      <c r="H30" s="917"/>
      <c r="I30" s="917"/>
      <c r="J30" s="917"/>
      <c r="K30" s="917"/>
      <c r="L30" s="958"/>
      <c r="M30" s="529">
        <f>'ANTICIPATORY STATEMENT'!M30</f>
        <v>0</v>
      </c>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row>
    <row r="31" spans="1:39" s="6" customFormat="1" ht="19.899999999999999" customHeight="1">
      <c r="A31" s="29" t="s">
        <v>34</v>
      </c>
      <c r="B31" s="908" t="s">
        <v>357</v>
      </c>
      <c r="C31" s="909"/>
      <c r="D31" s="909"/>
      <c r="E31" s="909"/>
      <c r="F31" s="909"/>
      <c r="G31" s="909"/>
      <c r="H31" s="959" t="s">
        <v>358</v>
      </c>
      <c r="I31" s="959"/>
      <c r="J31" s="959"/>
      <c r="K31" s="959"/>
      <c r="L31" s="960"/>
      <c r="M31" s="529">
        <f>'ANTICIPATORY STATEMENT'!M31</f>
        <v>0</v>
      </c>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row>
    <row r="32" spans="1:39" s="6" customFormat="1" ht="19.899999999999999" customHeight="1">
      <c r="A32" s="29" t="s">
        <v>35</v>
      </c>
      <c r="B32" s="906" t="s">
        <v>73</v>
      </c>
      <c r="C32" s="907"/>
      <c r="D32" s="907"/>
      <c r="E32" s="907"/>
      <c r="F32" s="907"/>
      <c r="G32" s="907"/>
      <c r="H32" s="907"/>
      <c r="I32" s="907"/>
      <c r="J32" s="907"/>
      <c r="K32" s="505"/>
      <c r="L32" s="32"/>
      <c r="M32" s="530"/>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row>
    <row r="33" spans="1:39" s="6" customFormat="1" ht="19.899999999999999" customHeight="1">
      <c r="A33" s="519" t="s">
        <v>24</v>
      </c>
      <c r="B33" s="908" t="s">
        <v>74</v>
      </c>
      <c r="C33" s="909"/>
      <c r="D33" s="909"/>
      <c r="E33" s="909"/>
      <c r="F33" s="909"/>
      <c r="G33" s="909"/>
      <c r="H33" s="909"/>
      <c r="I33" s="909"/>
      <c r="J33" s="909"/>
      <c r="K33" s="505"/>
      <c r="L33" s="32"/>
      <c r="M33" s="528">
        <f>'ANTICIPATORY STATEMENT'!M33</f>
        <v>0</v>
      </c>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row>
    <row r="34" spans="1:39" s="6" customFormat="1" ht="19.899999999999999" customHeight="1">
      <c r="A34" s="519" t="s">
        <v>16</v>
      </c>
      <c r="B34" s="910" t="s">
        <v>75</v>
      </c>
      <c r="C34" s="911"/>
      <c r="D34" s="911"/>
      <c r="E34" s="911"/>
      <c r="F34" s="911"/>
      <c r="G34" s="911"/>
      <c r="H34" s="911"/>
      <c r="I34" s="911"/>
      <c r="J34" s="911"/>
      <c r="K34" s="911"/>
      <c r="L34" s="32"/>
      <c r="M34" s="528">
        <f>'ANTICIPATORY STATEMENT'!M34</f>
        <v>0</v>
      </c>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row>
    <row r="35" spans="1:39" s="6" customFormat="1" ht="19.899999999999999" customHeight="1">
      <c r="A35" s="519" t="s">
        <v>46</v>
      </c>
      <c r="B35" s="923" t="s">
        <v>76</v>
      </c>
      <c r="C35" s="924"/>
      <c r="D35" s="924"/>
      <c r="E35" s="924"/>
      <c r="F35" s="924"/>
      <c r="G35" s="924"/>
      <c r="H35" s="924"/>
      <c r="I35" s="924"/>
      <c r="J35" s="924"/>
      <c r="K35" s="924"/>
      <c r="L35" s="32"/>
      <c r="M35" s="528">
        <f>'ANTICIPATORY STATEMENT'!M35</f>
        <v>0</v>
      </c>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row>
    <row r="36" spans="1:39" s="6" customFormat="1" ht="19.899999999999999" customHeight="1">
      <c r="A36" s="519" t="s">
        <v>19</v>
      </c>
      <c r="B36" s="908" t="s">
        <v>729</v>
      </c>
      <c r="C36" s="909"/>
      <c r="D36" s="909"/>
      <c r="E36" s="909"/>
      <c r="F36" s="909"/>
      <c r="G36" s="909"/>
      <c r="H36" s="909"/>
      <c r="I36" s="909"/>
      <c r="J36" s="909"/>
      <c r="K36" s="505"/>
      <c r="L36" s="32"/>
      <c r="M36" s="528">
        <f>'ANTICIPATORY STATEMENT'!M36</f>
        <v>0</v>
      </c>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row>
    <row r="37" spans="1:39" s="6" customFormat="1" ht="19.899999999999999" customHeight="1">
      <c r="A37" s="519" t="s">
        <v>20</v>
      </c>
      <c r="B37" s="908" t="str">
        <f>IF(DATA!F51="","",DATA!F51)</f>
        <v/>
      </c>
      <c r="C37" s="909"/>
      <c r="D37" s="909"/>
      <c r="E37" s="909"/>
      <c r="F37" s="909"/>
      <c r="G37" s="909"/>
      <c r="H37" s="909"/>
      <c r="I37" s="909"/>
      <c r="J37" s="909"/>
      <c r="K37" s="505"/>
      <c r="L37" s="32"/>
      <c r="M37" s="528">
        <f>'ANTICIPATORY STATEMENT'!M37</f>
        <v>0</v>
      </c>
      <c r="N37" s="376"/>
      <c r="O37" s="376"/>
      <c r="P37" s="376"/>
      <c r="Q37" s="376"/>
      <c r="R37" s="376" t="s">
        <v>251</v>
      </c>
      <c r="S37" s="377">
        <v>0.1</v>
      </c>
      <c r="T37" s="376" t="s">
        <v>252</v>
      </c>
      <c r="U37" s="378" t="s">
        <v>253</v>
      </c>
      <c r="V37" s="376"/>
      <c r="W37" s="376"/>
      <c r="X37" s="376"/>
      <c r="Y37" s="376"/>
      <c r="Z37" s="376"/>
      <c r="AA37" s="376"/>
      <c r="AB37" s="376"/>
      <c r="AC37" s="376"/>
      <c r="AD37" s="376"/>
      <c r="AE37" s="376"/>
      <c r="AF37" s="376"/>
      <c r="AG37" s="376"/>
      <c r="AH37" s="376"/>
      <c r="AI37" s="376"/>
      <c r="AJ37" s="376"/>
      <c r="AK37" s="376"/>
      <c r="AL37" s="376"/>
      <c r="AM37" s="376"/>
    </row>
    <row r="38" spans="1:39" s="6" customFormat="1" ht="19.899999999999999" customHeight="1">
      <c r="A38" s="519" t="s">
        <v>29</v>
      </c>
      <c r="B38" s="908" t="s">
        <v>250</v>
      </c>
      <c r="C38" s="909"/>
      <c r="D38" s="909"/>
      <c r="E38" s="909"/>
      <c r="F38" s="909"/>
      <c r="G38" s="909"/>
      <c r="H38" s="909"/>
      <c r="I38" s="909"/>
      <c r="J38" s="909"/>
      <c r="K38" s="909"/>
      <c r="L38" s="32"/>
      <c r="M38" s="528">
        <f>'ANTICIPATORY STATEMENT'!M38</f>
        <v>0</v>
      </c>
      <c r="N38" s="376"/>
      <c r="O38" s="376"/>
      <c r="P38" s="376"/>
      <c r="Q38" s="376"/>
      <c r="R38" s="379">
        <f>DATA!B22+DATA!C22</f>
        <v>0</v>
      </c>
      <c r="S38" s="228">
        <f>R38*0.1</f>
        <v>0</v>
      </c>
      <c r="T38" s="378">
        <f>MROUND(S38,1)</f>
        <v>0</v>
      </c>
      <c r="U38" s="376">
        <f>IF(DATA!P30&lt;'Final Statement'!T38,DATA!P30,'Final Statement'!T38)</f>
        <v>0</v>
      </c>
      <c r="V38" s="376"/>
      <c r="W38" s="376"/>
      <c r="X38" s="376"/>
      <c r="Y38" s="376"/>
      <c r="Z38" s="376"/>
      <c r="AA38" s="376"/>
      <c r="AB38" s="376"/>
      <c r="AC38" s="376"/>
      <c r="AD38" s="376"/>
      <c r="AE38" s="376"/>
      <c r="AF38" s="376"/>
      <c r="AG38" s="376"/>
      <c r="AH38" s="376"/>
      <c r="AI38" s="376"/>
      <c r="AJ38" s="376"/>
      <c r="AK38" s="376"/>
      <c r="AL38" s="376"/>
      <c r="AM38" s="376"/>
    </row>
    <row r="39" spans="1:39" s="6" customFormat="1" ht="19.899999999999999" customHeight="1">
      <c r="A39" s="29" t="s">
        <v>36</v>
      </c>
      <c r="B39" s="941" t="s">
        <v>77</v>
      </c>
      <c r="C39" s="942"/>
      <c r="D39" s="942"/>
      <c r="E39" s="942"/>
      <c r="F39" s="942"/>
      <c r="G39" s="942"/>
      <c r="H39" s="942"/>
      <c r="I39" s="942"/>
      <c r="J39" s="942"/>
      <c r="K39" s="505"/>
      <c r="L39" s="32"/>
      <c r="M39" s="529">
        <f>'ANTICIPATORY STATEMENT'!M39</f>
        <v>0</v>
      </c>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row>
    <row r="40" spans="1:39" s="6" customFormat="1" ht="19.899999999999999" customHeight="1" thickBot="1">
      <c r="A40" s="316" t="s">
        <v>37</v>
      </c>
      <c r="B40" s="916" t="s">
        <v>265</v>
      </c>
      <c r="C40" s="917"/>
      <c r="D40" s="917"/>
      <c r="E40" s="917"/>
      <c r="F40" s="917"/>
      <c r="G40" s="917"/>
      <c r="H40" s="917"/>
      <c r="I40" s="917"/>
      <c r="J40" s="917"/>
      <c r="K40" s="967" t="str">
        <f>'ANTICIPATORY STATEMENT'!G40</f>
        <v>()</v>
      </c>
      <c r="L40" s="968"/>
      <c r="M40" s="529">
        <f>'ANTICIPATORY STATEMENT'!M40</f>
        <v>0</v>
      </c>
      <c r="N40" s="376"/>
      <c r="O40" s="376"/>
      <c r="P40" s="376"/>
      <c r="Q40" s="376"/>
      <c r="R40" s="376"/>
      <c r="S40" s="376"/>
      <c r="T40" s="380">
        <f>IF(M41&lt;200000,0,(M41-200000)/10)</f>
        <v>0</v>
      </c>
      <c r="U40" s="380">
        <f>IF(M41&gt;500000,30000+(M41-500000)/5,0)</f>
        <v>0</v>
      </c>
      <c r="V40" s="381">
        <f>MAX(T40,U40)</f>
        <v>0</v>
      </c>
      <c r="W40" s="376"/>
      <c r="X40" s="376"/>
      <c r="Y40" s="376"/>
      <c r="Z40" s="376"/>
      <c r="AA40" s="376"/>
      <c r="AB40" s="376"/>
      <c r="AC40" s="376"/>
      <c r="AD40" s="376"/>
      <c r="AE40" s="376"/>
      <c r="AF40" s="376"/>
      <c r="AG40" s="376"/>
      <c r="AH40" s="376"/>
      <c r="AI40" s="376"/>
      <c r="AJ40" s="376"/>
      <c r="AK40" s="376"/>
      <c r="AL40" s="376"/>
      <c r="AM40" s="376"/>
    </row>
    <row r="41" spans="1:39" s="6" customFormat="1" ht="19.899999999999999" customHeight="1" thickTop="1" thickBot="1">
      <c r="A41" s="29" t="s">
        <v>38</v>
      </c>
      <c r="B41" s="908" t="s">
        <v>270</v>
      </c>
      <c r="C41" s="909"/>
      <c r="D41" s="909"/>
      <c r="E41" s="909"/>
      <c r="F41" s="909"/>
      <c r="G41" s="909"/>
      <c r="H41" s="909"/>
      <c r="I41" s="909"/>
      <c r="J41" s="909"/>
      <c r="K41" s="505"/>
      <c r="L41" s="32"/>
      <c r="M41" s="528">
        <f>'ANTICIPATORY STATEMENT'!M41</f>
        <v>0</v>
      </c>
      <c r="N41" s="376"/>
      <c r="O41" s="376"/>
      <c r="P41" s="376"/>
      <c r="Q41" s="376"/>
      <c r="R41" s="376"/>
      <c r="S41" s="376"/>
      <c r="T41" s="380"/>
      <c r="U41" s="382"/>
      <c r="V41" s="383"/>
      <c r="W41" s="376"/>
      <c r="X41" s="376"/>
      <c r="Y41" s="376"/>
      <c r="Z41" s="376"/>
      <c r="AA41" s="376"/>
      <c r="AB41" s="376"/>
      <c r="AC41" s="376"/>
      <c r="AD41" s="376"/>
      <c r="AE41" s="376"/>
      <c r="AF41" s="376"/>
      <c r="AG41" s="376"/>
      <c r="AH41" s="376"/>
      <c r="AI41" s="376"/>
      <c r="AJ41" s="376"/>
      <c r="AK41" s="376"/>
      <c r="AL41" s="376"/>
      <c r="AM41" s="376"/>
    </row>
    <row r="42" spans="1:39" s="6" customFormat="1" ht="19.899999999999999" customHeight="1" thickTop="1">
      <c r="A42" s="29" t="s">
        <v>40</v>
      </c>
      <c r="B42" s="908" t="s">
        <v>207</v>
      </c>
      <c r="C42" s="909"/>
      <c r="D42" s="909"/>
      <c r="E42" s="909"/>
      <c r="F42" s="909"/>
      <c r="G42" s="909"/>
      <c r="H42" s="909"/>
      <c r="I42" s="909"/>
      <c r="J42" s="909"/>
      <c r="K42" s="505"/>
      <c r="L42" s="32"/>
      <c r="M42" s="528">
        <f>'ANTICIPATORY STATEMENT'!M42</f>
        <v>0</v>
      </c>
      <c r="N42" s="376"/>
      <c r="O42" s="376"/>
      <c r="P42" s="376"/>
      <c r="Q42" s="376"/>
      <c r="R42" s="376"/>
      <c r="S42" s="376"/>
      <c r="T42" s="384"/>
      <c r="U42" s="384"/>
      <c r="V42" s="384"/>
      <c r="W42" s="376"/>
      <c r="X42" s="376"/>
      <c r="Y42" s="376"/>
      <c r="Z42" s="376"/>
      <c r="AA42" s="376"/>
      <c r="AB42" s="376"/>
      <c r="AC42" s="376"/>
      <c r="AD42" s="376"/>
      <c r="AE42" s="376"/>
      <c r="AF42" s="376"/>
      <c r="AG42" s="376"/>
      <c r="AH42" s="376"/>
      <c r="AI42" s="376"/>
      <c r="AJ42" s="376"/>
      <c r="AK42" s="376"/>
      <c r="AL42" s="376"/>
      <c r="AM42" s="376"/>
    </row>
    <row r="43" spans="1:39" s="6" customFormat="1" ht="19.899999999999999" customHeight="1">
      <c r="A43" s="29" t="s">
        <v>39</v>
      </c>
      <c r="B43" s="908" t="s">
        <v>211</v>
      </c>
      <c r="C43" s="909"/>
      <c r="D43" s="909"/>
      <c r="E43" s="909"/>
      <c r="F43" s="909"/>
      <c r="G43" s="909"/>
      <c r="H43" s="909"/>
      <c r="I43" s="909"/>
      <c r="J43" s="909"/>
      <c r="K43" s="505"/>
      <c r="L43" s="32"/>
      <c r="M43" s="528">
        <f>'ANTICIPATORY STATEMENT'!M43</f>
        <v>0</v>
      </c>
      <c r="N43" s="376"/>
      <c r="O43" s="376"/>
      <c r="P43" s="376"/>
      <c r="Q43" s="376"/>
      <c r="R43" s="376"/>
      <c r="S43" s="376"/>
      <c r="T43" s="384"/>
      <c r="U43" s="384"/>
      <c r="V43" s="384"/>
      <c r="W43" s="376"/>
      <c r="X43" s="376"/>
      <c r="Y43" s="376"/>
      <c r="Z43" s="376"/>
      <c r="AA43" s="376"/>
      <c r="AB43" s="376"/>
      <c r="AC43" s="376"/>
      <c r="AD43" s="376"/>
      <c r="AE43" s="376"/>
      <c r="AF43" s="376"/>
      <c r="AG43" s="376"/>
      <c r="AH43" s="376"/>
      <c r="AI43" s="376"/>
      <c r="AJ43" s="376"/>
      <c r="AK43" s="376"/>
      <c r="AL43" s="376"/>
      <c r="AM43" s="376"/>
    </row>
    <row r="44" spans="1:39" s="6" customFormat="1" ht="19.899999999999999" customHeight="1">
      <c r="A44" s="29" t="s">
        <v>41</v>
      </c>
      <c r="B44" s="908" t="s">
        <v>49</v>
      </c>
      <c r="C44" s="909"/>
      <c r="D44" s="909"/>
      <c r="E44" s="909"/>
      <c r="F44" s="909"/>
      <c r="G44" s="909"/>
      <c r="H44" s="909"/>
      <c r="I44" s="909"/>
      <c r="J44" s="909"/>
      <c r="K44" s="505"/>
      <c r="L44" s="32"/>
      <c r="M44" s="528">
        <f>'ANTICIPATORY STATEMENT'!M44</f>
        <v>0</v>
      </c>
      <c r="N44" s="376"/>
      <c r="O44" s="568"/>
      <c r="P44" s="568"/>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row>
    <row r="45" spans="1:39" s="6" customFormat="1" ht="19.899999999999999" customHeight="1">
      <c r="A45" s="316" t="s">
        <v>42</v>
      </c>
      <c r="B45" s="916" t="s">
        <v>767</v>
      </c>
      <c r="C45" s="917"/>
      <c r="D45" s="917"/>
      <c r="E45" s="917"/>
      <c r="F45" s="917"/>
      <c r="G45" s="917"/>
      <c r="H45" s="917"/>
      <c r="I45" s="917"/>
      <c r="J45" s="917"/>
      <c r="K45" s="967" t="str">
        <f>K40</f>
        <v>()</v>
      </c>
      <c r="L45" s="968"/>
      <c r="M45" s="529">
        <f>'ANTICIPATORY STATEMENT'!M45</f>
        <v>0</v>
      </c>
      <c r="N45" s="376"/>
      <c r="O45" s="568"/>
      <c r="P45" s="568"/>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row>
    <row r="46" spans="1:39" s="6" customFormat="1" ht="19.899999999999999" customHeight="1">
      <c r="A46" s="29" t="s">
        <v>43</v>
      </c>
      <c r="B46" s="908" t="s">
        <v>271</v>
      </c>
      <c r="C46" s="909"/>
      <c r="D46" s="909"/>
      <c r="E46" s="909"/>
      <c r="F46" s="909"/>
      <c r="G46" s="909"/>
      <c r="H46" s="909"/>
      <c r="I46" s="909"/>
      <c r="J46" s="909"/>
      <c r="K46" s="505"/>
      <c r="L46" s="32"/>
      <c r="M46" s="528">
        <f>'ANTICIPATORY STATEMENT'!M46</f>
        <v>0</v>
      </c>
      <c r="N46" s="376"/>
      <c r="O46" s="568"/>
      <c r="P46" s="568"/>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row>
    <row r="47" spans="1:39" s="6" customFormat="1" ht="19.899999999999999" customHeight="1" thickBot="1">
      <c r="A47" s="29" t="s">
        <v>361</v>
      </c>
      <c r="B47" s="908" t="s">
        <v>272</v>
      </c>
      <c r="C47" s="909"/>
      <c r="D47" s="909"/>
      <c r="E47" s="909"/>
      <c r="F47" s="909"/>
      <c r="G47" s="909"/>
      <c r="H47" s="909"/>
      <c r="I47" s="909"/>
      <c r="J47" s="909"/>
      <c r="K47" s="956" t="str">
        <f>IF(O50&gt;1,R50,"")</f>
        <v/>
      </c>
      <c r="L47" s="957"/>
      <c r="M47" s="528">
        <f>'ANTICIPATORY STATEMENT'!M47</f>
        <v>0</v>
      </c>
      <c r="N47" s="376"/>
      <c r="O47" s="568"/>
      <c r="P47" s="568"/>
      <c r="Q47" s="376"/>
      <c r="R47" s="376"/>
      <c r="S47" s="376" t="s">
        <v>256</v>
      </c>
      <c r="T47" s="376"/>
      <c r="U47" s="376"/>
      <c r="V47" s="376"/>
      <c r="W47" s="376"/>
      <c r="X47" s="376"/>
      <c r="Y47" s="376"/>
      <c r="Z47" s="376"/>
      <c r="AA47" s="376"/>
      <c r="AB47" s="376"/>
      <c r="AC47" s="376"/>
      <c r="AD47" s="376"/>
      <c r="AE47" s="376"/>
      <c r="AF47" s="376"/>
      <c r="AG47" s="376"/>
      <c r="AH47" s="376"/>
      <c r="AI47" s="376"/>
      <c r="AJ47" s="376"/>
      <c r="AK47" s="376"/>
      <c r="AL47" s="376"/>
      <c r="AM47" s="376"/>
    </row>
    <row r="48" spans="1:39" s="6" customFormat="1" ht="19.899999999999999" customHeight="1" thickTop="1" thickBot="1">
      <c r="A48" s="29" t="s">
        <v>362</v>
      </c>
      <c r="B48" s="908" t="s">
        <v>55</v>
      </c>
      <c r="C48" s="909"/>
      <c r="D48" s="909"/>
      <c r="E48" s="909"/>
      <c r="F48" s="909"/>
      <c r="G48" s="909"/>
      <c r="H48" s="909"/>
      <c r="I48" s="909"/>
      <c r="J48" s="909"/>
      <c r="K48" s="505"/>
      <c r="L48" s="32"/>
      <c r="M48" s="531">
        <f>'ANTICIPATORY STATEMENT'!M48</f>
        <v>0</v>
      </c>
      <c r="N48" s="376"/>
      <c r="O48" s="921" t="s">
        <v>281</v>
      </c>
      <c r="P48" s="922"/>
      <c r="Q48" s="376"/>
      <c r="R48" s="385">
        <f>M45-M46</f>
        <v>0</v>
      </c>
      <c r="S48" s="376">
        <f>MROUND(R48,O50)</f>
        <v>0</v>
      </c>
      <c r="T48" s="376"/>
      <c r="U48" s="376"/>
      <c r="V48" s="376"/>
      <c r="W48" s="376"/>
      <c r="X48" s="376"/>
      <c r="Y48" s="376"/>
      <c r="Z48" s="376"/>
      <c r="AA48" s="376"/>
      <c r="AB48" s="376"/>
      <c r="AC48" s="376"/>
      <c r="AD48" s="376"/>
      <c r="AE48" s="376"/>
      <c r="AF48" s="376"/>
      <c r="AG48" s="376"/>
      <c r="AH48" s="376"/>
      <c r="AI48" s="376"/>
      <c r="AJ48" s="376"/>
      <c r="AK48" s="376"/>
      <c r="AL48" s="376"/>
      <c r="AM48" s="376"/>
    </row>
    <row r="49" spans="1:39" s="6" customFormat="1" ht="19.899999999999999" customHeight="1" thickTop="1" thickBot="1">
      <c r="A49" s="316" t="s">
        <v>481</v>
      </c>
      <c r="B49" s="500" t="s">
        <v>273</v>
      </c>
      <c r="C49" s="501"/>
      <c r="D49" s="501"/>
      <c r="E49" s="501"/>
      <c r="F49" s="501"/>
      <c r="G49" s="501"/>
      <c r="H49" s="501"/>
      <c r="I49" s="940"/>
      <c r="J49" s="940"/>
      <c r="K49" s="940"/>
      <c r="L49" s="314"/>
      <c r="M49" s="532">
        <f>'ANTICIPATORY STATEMENT'!M50</f>
        <v>0</v>
      </c>
      <c r="N49" s="376"/>
      <c r="O49" s="921"/>
      <c r="P49" s="922"/>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row>
    <row r="50" spans="1:39" s="6" customFormat="1" ht="16.5" customHeight="1" thickTop="1" thickBot="1">
      <c r="A50" s="522"/>
      <c r="B50" s="33"/>
      <c r="C50" s="33"/>
      <c r="D50" s="33"/>
      <c r="E50" s="33"/>
      <c r="F50" s="33"/>
      <c r="G50" s="33"/>
      <c r="H50" s="33"/>
      <c r="I50" s="938"/>
      <c r="J50" s="938"/>
      <c r="K50" s="938"/>
      <c r="L50" s="34"/>
      <c r="M50" s="523"/>
      <c r="N50" s="376"/>
      <c r="O50" s="919">
        <v>1</v>
      </c>
      <c r="P50" s="920"/>
      <c r="Q50" s="376"/>
      <c r="R50" s="376" t="str">
        <f>CONCATENATE(R48," rounded to")</f>
        <v>0 rounded to</v>
      </c>
      <c r="S50" s="376"/>
      <c r="T50" s="376"/>
      <c r="U50" s="376"/>
      <c r="V50" s="376"/>
      <c r="W50" s="376"/>
      <c r="X50" s="376"/>
      <c r="Y50" s="376"/>
      <c r="Z50" s="376"/>
      <c r="AA50" s="376"/>
      <c r="AB50" s="376"/>
      <c r="AC50" s="376"/>
      <c r="AD50" s="376"/>
      <c r="AE50" s="376"/>
      <c r="AF50" s="376"/>
      <c r="AG50" s="376"/>
      <c r="AH50" s="376"/>
      <c r="AI50" s="376"/>
      <c r="AJ50" s="376"/>
      <c r="AK50" s="376"/>
      <c r="AL50" s="376"/>
      <c r="AM50" s="376"/>
    </row>
    <row r="51" spans="1:39" s="6" customFormat="1" ht="16.5" customHeight="1" thickTop="1">
      <c r="A51" s="505"/>
      <c r="B51" s="506" t="s">
        <v>45</v>
      </c>
      <c r="C51" s="506"/>
      <c r="D51" s="506"/>
      <c r="E51" s="506"/>
      <c r="F51" s="506"/>
      <c r="G51" s="506"/>
      <c r="H51" s="506"/>
      <c r="I51" s="506"/>
      <c r="J51" s="918" t="s">
        <v>12</v>
      </c>
      <c r="K51" s="918"/>
      <c r="L51" s="918"/>
      <c r="M51" s="505"/>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row>
    <row r="52" spans="1:39" s="6" customFormat="1" ht="0.75" customHeight="1">
      <c r="A52" s="505"/>
      <c r="B52" s="506"/>
      <c r="C52" s="506"/>
      <c r="D52" s="506"/>
      <c r="E52" s="506"/>
      <c r="F52" s="506"/>
      <c r="G52" s="506"/>
      <c r="H52" s="506"/>
      <c r="I52" s="918" t="str">
        <f>IF(DATA!C4="","",DATA!C4)</f>
        <v/>
      </c>
      <c r="J52" s="918"/>
      <c r="K52" s="918"/>
      <c r="L52" s="918"/>
      <c r="M52" s="505"/>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row>
    <row r="53" spans="1:39" s="6" customFormat="1" ht="20.25" customHeight="1">
      <c r="A53" s="505"/>
      <c r="B53" s="506"/>
      <c r="C53" s="506"/>
      <c r="D53" s="506"/>
      <c r="E53" s="506"/>
      <c r="F53" s="506"/>
      <c r="G53" s="506"/>
      <c r="H53" s="506"/>
      <c r="I53" s="502"/>
      <c r="J53" s="502"/>
      <c r="K53" s="502"/>
      <c r="L53" s="502"/>
      <c r="M53" s="505"/>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row>
    <row r="54" spans="1:39" s="6" customFormat="1" ht="20.25" customHeight="1">
      <c r="A54" s="505"/>
      <c r="B54" s="506"/>
      <c r="C54" s="506"/>
      <c r="D54" s="506"/>
      <c r="E54" s="506"/>
      <c r="F54" s="506"/>
      <c r="G54" s="506"/>
      <c r="H54" s="506"/>
      <c r="I54" s="502"/>
      <c r="J54" s="502"/>
      <c r="K54" s="502"/>
      <c r="L54" s="502"/>
      <c r="M54" s="505"/>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row>
    <row r="55" spans="1:39" s="5" customFormat="1" ht="20.25" customHeight="1">
      <c r="A55" s="524"/>
      <c r="B55" s="892" t="s">
        <v>341</v>
      </c>
      <c r="C55" s="939"/>
      <c r="D55" s="939"/>
      <c r="E55" s="939"/>
      <c r="F55" s="939"/>
      <c r="G55" s="939"/>
      <c r="H55" s="939"/>
      <c r="I55" s="939"/>
      <c r="J55" s="939"/>
      <c r="K55" s="939"/>
      <c r="L55" s="939"/>
      <c r="M55" s="893"/>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row>
    <row r="56" spans="1:39" s="5" customFormat="1" ht="20.25" customHeight="1">
      <c r="A56" s="15"/>
      <c r="B56" s="888" t="s">
        <v>54</v>
      </c>
      <c r="C56" s="888"/>
      <c r="D56" s="503" t="s">
        <v>0</v>
      </c>
      <c r="E56" s="925" t="s">
        <v>1</v>
      </c>
      <c r="F56" s="925"/>
      <c r="G56" s="503" t="s">
        <v>2</v>
      </c>
      <c r="H56" s="503" t="str">
        <f>IF(DATA!E9="","",DATA!E9)</f>
        <v/>
      </c>
      <c r="I56" s="503" t="str">
        <f>IF(DATA!F9="","",DATA!F9)</f>
        <v/>
      </c>
      <c r="J56" s="925" t="str">
        <f>IF(DATA!G9="","",DATA!G9)</f>
        <v/>
      </c>
      <c r="K56" s="925"/>
      <c r="L56" s="503" t="str">
        <f>IF(DATA!H9="","",DATA!H9)</f>
        <v/>
      </c>
      <c r="M56" s="503" t="s">
        <v>3</v>
      </c>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row>
    <row r="57" spans="1:39" s="5" customFormat="1" ht="20.25" customHeight="1">
      <c r="A57" s="15"/>
      <c r="B57" s="900" t="str">
        <f>'ANTICIPATORY STATEMENT'!B56</f>
        <v>Mar-20</v>
      </c>
      <c r="C57" s="901"/>
      <c r="D57" s="499" t="str">
        <f>IF(DATA!B10="","",DATA!B10)</f>
        <v/>
      </c>
      <c r="E57" s="898">
        <f>IF(DATA!C10="","",DATA!C10)</f>
        <v>0</v>
      </c>
      <c r="F57" s="899"/>
      <c r="G57" s="499" t="str">
        <f>IF(DATA!D10="","",DATA!D10)</f>
        <v/>
      </c>
      <c r="H57" s="499" t="str">
        <f>IF(DATA!E10="","",DATA!E10)</f>
        <v/>
      </c>
      <c r="I57" s="499" t="str">
        <f>IF(DATA!F10="","",DATA!F10)</f>
        <v/>
      </c>
      <c r="J57" s="905" t="str">
        <f>IF(DATA!G10="","",DATA!G10)</f>
        <v/>
      </c>
      <c r="K57" s="905"/>
      <c r="L57" s="499" t="str">
        <f>IF(DATA!H10="","",DATA!H10)</f>
        <v/>
      </c>
      <c r="M57" s="499">
        <f>IF(DATA!I10="","",DATA!I10)</f>
        <v>0</v>
      </c>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row>
    <row r="58" spans="1:39" s="5" customFormat="1" ht="20.25" customHeight="1">
      <c r="A58" s="15"/>
      <c r="B58" s="900" t="str">
        <f>'ANTICIPATORY STATEMENT'!B57</f>
        <v>Apr-20</v>
      </c>
      <c r="C58" s="901"/>
      <c r="D58" s="499" t="str">
        <f>IF(DATA!B11="","",DATA!B11)</f>
        <v/>
      </c>
      <c r="E58" s="898">
        <f>IF(DATA!C11="","",DATA!C11)</f>
        <v>0</v>
      </c>
      <c r="F58" s="899"/>
      <c r="G58" s="499" t="str">
        <f>IF(DATA!D11="","",DATA!D11)</f>
        <v/>
      </c>
      <c r="H58" s="499" t="str">
        <f>IF(DATA!E11="","",DATA!E11)</f>
        <v/>
      </c>
      <c r="I58" s="499" t="str">
        <f>IF(DATA!F11="","",DATA!F11)</f>
        <v/>
      </c>
      <c r="J58" s="905" t="str">
        <f>IF(DATA!G11="","",DATA!G11)</f>
        <v/>
      </c>
      <c r="K58" s="905"/>
      <c r="L58" s="499" t="str">
        <f>IF(DATA!H11="","",DATA!H11)</f>
        <v/>
      </c>
      <c r="M58" s="499">
        <f>IF(DATA!I11="","",DATA!I11)</f>
        <v>0</v>
      </c>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row>
    <row r="59" spans="1:39" s="5" customFormat="1" ht="20.25" customHeight="1">
      <c r="A59" s="15"/>
      <c r="B59" s="900" t="str">
        <f>'ANTICIPATORY STATEMENT'!B58</f>
        <v>May-20</v>
      </c>
      <c r="C59" s="901"/>
      <c r="D59" s="499" t="str">
        <f>IF(DATA!B12="","",DATA!B12)</f>
        <v/>
      </c>
      <c r="E59" s="898">
        <f>IF(DATA!C12="","",DATA!C12)</f>
        <v>0</v>
      </c>
      <c r="F59" s="899"/>
      <c r="G59" s="499" t="str">
        <f>IF(DATA!D12="","",DATA!D12)</f>
        <v/>
      </c>
      <c r="H59" s="499" t="str">
        <f>IF(DATA!E12="","",DATA!E12)</f>
        <v/>
      </c>
      <c r="I59" s="499" t="str">
        <f>IF(DATA!F12="","",DATA!F12)</f>
        <v/>
      </c>
      <c r="J59" s="905" t="str">
        <f>IF(DATA!G12="","",DATA!G12)</f>
        <v/>
      </c>
      <c r="K59" s="905"/>
      <c r="L59" s="499" t="str">
        <f>IF(DATA!H12="","",DATA!H12)</f>
        <v/>
      </c>
      <c r="M59" s="499">
        <f>IF(DATA!I12="","",DATA!I12)</f>
        <v>0</v>
      </c>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row>
    <row r="60" spans="1:39" s="5" customFormat="1" ht="20.25" customHeight="1">
      <c r="A60" s="15"/>
      <c r="B60" s="900" t="str">
        <f>'ANTICIPATORY STATEMENT'!B59</f>
        <v>Jun-20</v>
      </c>
      <c r="C60" s="901"/>
      <c r="D60" s="499" t="str">
        <f>IF(DATA!B13="","",DATA!B13)</f>
        <v/>
      </c>
      <c r="E60" s="898">
        <f>IF(DATA!C13="","",DATA!C13)</f>
        <v>0</v>
      </c>
      <c r="F60" s="899"/>
      <c r="G60" s="499" t="str">
        <f>IF(DATA!D13="","",DATA!D13)</f>
        <v/>
      </c>
      <c r="H60" s="499" t="str">
        <f>IF(DATA!E13="","",DATA!E13)</f>
        <v/>
      </c>
      <c r="I60" s="499" t="str">
        <f>IF(DATA!F13="","",DATA!F13)</f>
        <v/>
      </c>
      <c r="J60" s="905" t="str">
        <f>IF(DATA!G13="","",DATA!G13)</f>
        <v/>
      </c>
      <c r="K60" s="905"/>
      <c r="L60" s="499" t="str">
        <f>IF(DATA!H13="","",DATA!H13)</f>
        <v/>
      </c>
      <c r="M60" s="499">
        <f>IF(DATA!I13="","",DATA!I13)</f>
        <v>0</v>
      </c>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row>
    <row r="61" spans="1:39" s="5" customFormat="1" ht="20.25" customHeight="1">
      <c r="A61" s="15"/>
      <c r="B61" s="900" t="str">
        <f>'ANTICIPATORY STATEMENT'!B60</f>
        <v>Jul-20</v>
      </c>
      <c r="C61" s="901"/>
      <c r="D61" s="499" t="str">
        <f>IF(DATA!B14="","",DATA!B14)</f>
        <v/>
      </c>
      <c r="E61" s="898">
        <f>IF(DATA!C14="","",DATA!C14)</f>
        <v>0</v>
      </c>
      <c r="F61" s="899"/>
      <c r="G61" s="499" t="str">
        <f>IF(DATA!D14="","",DATA!D14)</f>
        <v/>
      </c>
      <c r="H61" s="499" t="str">
        <f>IF(DATA!E14="","",DATA!E14)</f>
        <v/>
      </c>
      <c r="I61" s="499" t="str">
        <f>IF(DATA!F14="","",DATA!F14)</f>
        <v/>
      </c>
      <c r="J61" s="905" t="str">
        <f>IF(DATA!G14="","",DATA!G14)</f>
        <v/>
      </c>
      <c r="K61" s="905"/>
      <c r="L61" s="499" t="str">
        <f>IF(DATA!H14="","",DATA!H14)</f>
        <v/>
      </c>
      <c r="M61" s="499">
        <f>IF(DATA!I14="","",DATA!I14)</f>
        <v>0</v>
      </c>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row>
    <row r="62" spans="1:39" s="5" customFormat="1" ht="20.25" customHeight="1">
      <c r="A62" s="15"/>
      <c r="B62" s="900" t="str">
        <f>'ANTICIPATORY STATEMENT'!B61</f>
        <v>Aug-20</v>
      </c>
      <c r="C62" s="901"/>
      <c r="D62" s="499" t="str">
        <f>IF(DATA!B15="","",DATA!B15)</f>
        <v/>
      </c>
      <c r="E62" s="898">
        <f>IF(DATA!C15="","",DATA!C15)</f>
        <v>0</v>
      </c>
      <c r="F62" s="899"/>
      <c r="G62" s="499" t="str">
        <f>IF(DATA!D15="","",DATA!D15)</f>
        <v/>
      </c>
      <c r="H62" s="499" t="str">
        <f>IF(DATA!E15="","",DATA!E15)</f>
        <v/>
      </c>
      <c r="I62" s="499" t="str">
        <f>IF(DATA!F15="","",DATA!F15)</f>
        <v/>
      </c>
      <c r="J62" s="905" t="str">
        <f>IF(DATA!G15="","",DATA!G15)</f>
        <v/>
      </c>
      <c r="K62" s="905"/>
      <c r="L62" s="499" t="str">
        <f>IF(DATA!H15="","",DATA!H15)</f>
        <v/>
      </c>
      <c r="M62" s="499">
        <f>IF(DATA!I15="","",DATA!I15)</f>
        <v>0</v>
      </c>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row>
    <row r="63" spans="1:39" s="5" customFormat="1" ht="20.25" customHeight="1">
      <c r="A63" s="15"/>
      <c r="B63" s="900" t="str">
        <f>'ANTICIPATORY STATEMENT'!B62</f>
        <v>Sep-20</v>
      </c>
      <c r="C63" s="901"/>
      <c r="D63" s="499" t="str">
        <f>IF(DATA!B16="","",DATA!B16)</f>
        <v/>
      </c>
      <c r="E63" s="898">
        <f>IF(DATA!C16="","",DATA!C16)</f>
        <v>0</v>
      </c>
      <c r="F63" s="899"/>
      <c r="G63" s="499" t="str">
        <f>IF(DATA!D16="","",DATA!D16)</f>
        <v/>
      </c>
      <c r="H63" s="499" t="str">
        <f>IF(DATA!E16="","",DATA!E16)</f>
        <v/>
      </c>
      <c r="I63" s="499" t="str">
        <f>IF(DATA!F16="","",DATA!F16)</f>
        <v/>
      </c>
      <c r="J63" s="905" t="str">
        <f>IF(DATA!G16="","",DATA!G16)</f>
        <v/>
      </c>
      <c r="K63" s="905"/>
      <c r="L63" s="499" t="str">
        <f>IF(DATA!H16="","",DATA!H16)</f>
        <v/>
      </c>
      <c r="M63" s="499">
        <f>IF(DATA!I16="","",DATA!I16)</f>
        <v>0</v>
      </c>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row>
    <row r="64" spans="1:39" s="5" customFormat="1" ht="20.25" customHeight="1">
      <c r="A64" s="15"/>
      <c r="B64" s="900" t="str">
        <f>'ANTICIPATORY STATEMENT'!B63</f>
        <v>Oct-20</v>
      </c>
      <c r="C64" s="901"/>
      <c r="D64" s="499" t="str">
        <f>IF(DATA!B17="","",DATA!B17)</f>
        <v/>
      </c>
      <c r="E64" s="898">
        <f>IF(DATA!C17="","",DATA!C17)</f>
        <v>0</v>
      </c>
      <c r="F64" s="899"/>
      <c r="G64" s="499" t="str">
        <f>IF(DATA!D17="","",DATA!D17)</f>
        <v/>
      </c>
      <c r="H64" s="499" t="str">
        <f>IF(DATA!E17="","",DATA!E17)</f>
        <v/>
      </c>
      <c r="I64" s="499" t="str">
        <f>IF(DATA!F17="","",DATA!F17)</f>
        <v/>
      </c>
      <c r="J64" s="905" t="str">
        <f>IF(DATA!G17="","",DATA!G17)</f>
        <v/>
      </c>
      <c r="K64" s="905"/>
      <c r="L64" s="499" t="str">
        <f>IF(DATA!H17="","",DATA!H17)</f>
        <v/>
      </c>
      <c r="M64" s="499">
        <f>IF(DATA!I17="","",DATA!I17)</f>
        <v>0</v>
      </c>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row>
    <row r="65" spans="1:39" s="5" customFormat="1" ht="20.25" customHeight="1">
      <c r="A65" s="15"/>
      <c r="B65" s="900" t="str">
        <f>'ANTICIPATORY STATEMENT'!B64</f>
        <v>Nov-20</v>
      </c>
      <c r="C65" s="901"/>
      <c r="D65" s="499" t="str">
        <f>IF(DATA!B18="","",DATA!B18)</f>
        <v/>
      </c>
      <c r="E65" s="898">
        <f>IF(DATA!C18="","",DATA!C18)</f>
        <v>0</v>
      </c>
      <c r="F65" s="899"/>
      <c r="G65" s="499" t="str">
        <f>IF(DATA!D18="","",DATA!D18)</f>
        <v/>
      </c>
      <c r="H65" s="499" t="str">
        <f>IF(DATA!E18="","",DATA!E18)</f>
        <v/>
      </c>
      <c r="I65" s="499" t="str">
        <f>IF(DATA!F18="","",DATA!F18)</f>
        <v/>
      </c>
      <c r="J65" s="905" t="str">
        <f>IF(DATA!G18="","",DATA!G18)</f>
        <v/>
      </c>
      <c r="K65" s="905"/>
      <c r="L65" s="499" t="str">
        <f>IF(DATA!H18="","",DATA!H18)</f>
        <v/>
      </c>
      <c r="M65" s="499">
        <f>IF(DATA!I18="","",DATA!I18)</f>
        <v>0</v>
      </c>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row>
    <row r="66" spans="1:39" s="5" customFormat="1" ht="20.25" customHeight="1">
      <c r="A66" s="15"/>
      <c r="B66" s="900" t="str">
        <f>'ANTICIPATORY STATEMENT'!B65</f>
        <v>Dec-20</v>
      </c>
      <c r="C66" s="901"/>
      <c r="D66" s="499" t="str">
        <f>IF(DATA!B19="","",DATA!B19)</f>
        <v/>
      </c>
      <c r="E66" s="898">
        <f>IF(DATA!C19="","",DATA!C19)</f>
        <v>0</v>
      </c>
      <c r="F66" s="899"/>
      <c r="G66" s="499" t="str">
        <f>IF(DATA!D19="","",DATA!D19)</f>
        <v/>
      </c>
      <c r="H66" s="499" t="str">
        <f>IF(DATA!E19="","",DATA!E19)</f>
        <v/>
      </c>
      <c r="I66" s="499" t="str">
        <f>IF(DATA!F19="","",DATA!F19)</f>
        <v/>
      </c>
      <c r="J66" s="905" t="str">
        <f>IF(DATA!G19="","",DATA!G19)</f>
        <v/>
      </c>
      <c r="K66" s="905"/>
      <c r="L66" s="499" t="str">
        <f>IF(DATA!H19="","",DATA!H19)</f>
        <v/>
      </c>
      <c r="M66" s="499">
        <f>IF(DATA!I19="","",DATA!I19)</f>
        <v>0</v>
      </c>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row>
    <row r="67" spans="1:39" s="5" customFormat="1" ht="20.25" customHeight="1">
      <c r="A67" s="15"/>
      <c r="B67" s="900" t="str">
        <f>'ANTICIPATORY STATEMENT'!B66</f>
        <v>Jan-21</v>
      </c>
      <c r="C67" s="901"/>
      <c r="D67" s="499" t="str">
        <f>IF(DATA!B20="","",DATA!B20)</f>
        <v/>
      </c>
      <c r="E67" s="898">
        <f>IF(DATA!C20="","",DATA!C20)</f>
        <v>0</v>
      </c>
      <c r="F67" s="899"/>
      <c r="G67" s="499" t="str">
        <f>IF(DATA!D20="","",DATA!D20)</f>
        <v/>
      </c>
      <c r="H67" s="499" t="str">
        <f>IF(DATA!E20="","",DATA!E20)</f>
        <v/>
      </c>
      <c r="I67" s="499" t="str">
        <f>IF(DATA!F20="","",DATA!F20)</f>
        <v/>
      </c>
      <c r="J67" s="905" t="str">
        <f>IF(DATA!G20="","",DATA!G20)</f>
        <v/>
      </c>
      <c r="K67" s="905"/>
      <c r="L67" s="499" t="str">
        <f>IF(DATA!H20="","",DATA!H20)</f>
        <v/>
      </c>
      <c r="M67" s="499">
        <f>IF(DATA!I20="","",DATA!I20)</f>
        <v>0</v>
      </c>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row>
    <row r="68" spans="1:39" s="5" customFormat="1" ht="20.25" customHeight="1">
      <c r="A68" s="15"/>
      <c r="B68" s="900" t="str">
        <f>'ANTICIPATORY STATEMENT'!B67</f>
        <v>Feb-21</v>
      </c>
      <c r="C68" s="901"/>
      <c r="D68" s="499" t="str">
        <f>IF(DATA!B21="","",DATA!B21)</f>
        <v/>
      </c>
      <c r="E68" s="898">
        <f>IF(DATA!C21="","",DATA!C21)</f>
        <v>0</v>
      </c>
      <c r="F68" s="899"/>
      <c r="G68" s="499" t="str">
        <f>IF(DATA!D21="","",DATA!D21)</f>
        <v/>
      </c>
      <c r="H68" s="499" t="str">
        <f>IF(DATA!E21="","",DATA!E21)</f>
        <v/>
      </c>
      <c r="I68" s="499" t="str">
        <f>IF(DATA!F21="","",DATA!F21)</f>
        <v/>
      </c>
      <c r="J68" s="905" t="str">
        <f>IF(DATA!G21="","",DATA!G21)</f>
        <v/>
      </c>
      <c r="K68" s="905"/>
      <c r="L68" s="499" t="str">
        <f>IF(DATA!H21="","",DATA!H21)</f>
        <v/>
      </c>
      <c r="M68" s="499">
        <f>IF(DATA!I21="","",DATA!I21)</f>
        <v>0</v>
      </c>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row>
    <row r="69" spans="1:39" s="5" customFormat="1" ht="20.25" customHeight="1">
      <c r="A69" s="15"/>
      <c r="B69" s="896" t="s">
        <v>3</v>
      </c>
      <c r="C69" s="897"/>
      <c r="D69" s="26">
        <f>IF(DATA!B22="","",DATA!B22)</f>
        <v>0</v>
      </c>
      <c r="E69" s="886">
        <f>IF(DATA!C22="","",DATA!C22)</f>
        <v>0</v>
      </c>
      <c r="F69" s="887"/>
      <c r="G69" s="26">
        <f>IF(DATA!D22="","",DATA!D22)</f>
        <v>0</v>
      </c>
      <c r="H69" s="26">
        <f>IF(DATA!E22="","",DATA!E22)</f>
        <v>0</v>
      </c>
      <c r="I69" s="26">
        <f>IF(DATA!F22="","",DATA!F22)</f>
        <v>0</v>
      </c>
      <c r="J69" s="886">
        <f>IF(DATA!G22="","",DATA!G22)</f>
        <v>0</v>
      </c>
      <c r="K69" s="887"/>
      <c r="L69" s="26">
        <f>IF(DATA!H22="","",DATA!H22)</f>
        <v>0</v>
      </c>
      <c r="M69" s="533">
        <f>DATA!I22</f>
        <v>0</v>
      </c>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row>
    <row r="70" spans="1:39" s="5" customFormat="1" ht="17.25" customHeight="1">
      <c r="A70" s="15"/>
      <c r="B70" s="930" t="s">
        <v>285</v>
      </c>
      <c r="C70" s="931"/>
      <c r="D70" s="931"/>
      <c r="E70" s="931"/>
      <c r="F70" s="931"/>
      <c r="G70" s="931"/>
      <c r="H70" s="931"/>
      <c r="I70" s="931"/>
      <c r="J70" s="931"/>
      <c r="K70" s="931"/>
      <c r="L70" s="932"/>
      <c r="M70" s="534">
        <f>DATA!C23</f>
        <v>0</v>
      </c>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row>
    <row r="71" spans="1:39" s="5" customFormat="1" ht="17.25" customHeight="1">
      <c r="A71" s="15"/>
      <c r="B71" s="930" t="s">
        <v>79</v>
      </c>
      <c r="C71" s="931"/>
      <c r="D71" s="931"/>
      <c r="E71" s="931"/>
      <c r="F71" s="931"/>
      <c r="G71" s="931"/>
      <c r="H71" s="931"/>
      <c r="I71" s="931"/>
      <c r="J71" s="931"/>
      <c r="K71" s="931"/>
      <c r="L71" s="932"/>
      <c r="M71" s="534">
        <f>DATA!C24</f>
        <v>0</v>
      </c>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row>
    <row r="72" spans="1:39" s="5" customFormat="1" ht="17.25" customHeight="1">
      <c r="A72" s="15"/>
      <c r="B72" s="930" t="s">
        <v>80</v>
      </c>
      <c r="C72" s="931"/>
      <c r="D72" s="931"/>
      <c r="E72" s="931"/>
      <c r="F72" s="931"/>
      <c r="G72" s="931"/>
      <c r="H72" s="931"/>
      <c r="I72" s="931"/>
      <c r="J72" s="931"/>
      <c r="K72" s="931"/>
      <c r="L72" s="932"/>
      <c r="M72" s="534">
        <f>DATA!C25</f>
        <v>0</v>
      </c>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row>
    <row r="73" spans="1:39" s="5" customFormat="1" ht="17.25" customHeight="1">
      <c r="A73" s="15"/>
      <c r="B73" s="933" t="s">
        <v>3</v>
      </c>
      <c r="C73" s="934"/>
      <c r="D73" s="934"/>
      <c r="E73" s="934"/>
      <c r="F73" s="934"/>
      <c r="G73" s="934"/>
      <c r="H73" s="934"/>
      <c r="I73" s="934"/>
      <c r="J73" s="934"/>
      <c r="K73" s="934"/>
      <c r="L73" s="935"/>
      <c r="M73" s="533">
        <f>M69+M70+M71+M72</f>
        <v>0</v>
      </c>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row>
    <row r="74" spans="1:39" s="5" customFormat="1" ht="20.25" customHeight="1">
      <c r="A74" s="15"/>
      <c r="B74" s="16"/>
      <c r="C74" s="15"/>
      <c r="D74" s="15"/>
      <c r="E74" s="15"/>
      <c r="F74" s="15"/>
      <c r="G74" s="15"/>
      <c r="H74" s="15"/>
      <c r="I74" s="15"/>
      <c r="J74" s="15"/>
      <c r="K74" s="15"/>
      <c r="L74" s="15"/>
      <c r="M74" s="53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row>
    <row r="75" spans="1:39" s="5" customFormat="1" ht="20.25" customHeight="1">
      <c r="A75" s="15"/>
      <c r="B75" s="902" t="s">
        <v>340</v>
      </c>
      <c r="C75" s="903"/>
      <c r="D75" s="903"/>
      <c r="E75" s="903"/>
      <c r="F75" s="903"/>
      <c r="G75" s="903"/>
      <c r="H75" s="903"/>
      <c r="I75" s="903"/>
      <c r="J75" s="903"/>
      <c r="K75" s="903"/>
      <c r="L75" s="903"/>
      <c r="M75" s="904"/>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row>
    <row r="76" spans="1:39" s="5" customFormat="1" ht="20.25" customHeight="1">
      <c r="A76" s="15"/>
      <c r="B76" s="888" t="s">
        <v>54</v>
      </c>
      <c r="C76" s="888"/>
      <c r="D76" s="503" t="s">
        <v>4</v>
      </c>
      <c r="E76" s="892" t="s">
        <v>224</v>
      </c>
      <c r="F76" s="893"/>
      <c r="G76" s="503" t="s">
        <v>225</v>
      </c>
      <c r="H76" s="503" t="str">
        <f>IF(DATA!M9="","",DATA!M9)</f>
        <v>GPAIS</v>
      </c>
      <c r="I76" s="503" t="str">
        <f>IF(DATA!N9="","",DATA!N9)</f>
        <v/>
      </c>
      <c r="J76" s="892" t="s">
        <v>226</v>
      </c>
      <c r="K76" s="893"/>
      <c r="L76" s="503" t="s">
        <v>227</v>
      </c>
      <c r="M76" s="503" t="s">
        <v>3</v>
      </c>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row>
    <row r="77" spans="1:39" s="5" customFormat="1" ht="20.25" customHeight="1">
      <c r="A77" s="15"/>
      <c r="B77" s="900" t="str">
        <f>'ANTICIPATORY STATEMENT'!B56</f>
        <v>Mar-20</v>
      </c>
      <c r="C77" s="901"/>
      <c r="D77" s="17" t="str">
        <f>IF(DATA!J10="","",DATA!J10)</f>
        <v/>
      </c>
      <c r="E77" s="894" t="str">
        <f>IF(DATA!K10="","",DATA!K10)</f>
        <v/>
      </c>
      <c r="F77" s="895"/>
      <c r="G77" s="17" t="str">
        <f>IF(DATA!L10="","",DATA!L10)</f>
        <v/>
      </c>
      <c r="H77" s="17" t="str">
        <f>IF(DATA!M10="","",DATA!M10)</f>
        <v/>
      </c>
      <c r="I77" s="17" t="str">
        <f>IF(DATA!N10="","",DATA!N10)</f>
        <v/>
      </c>
      <c r="J77" s="894" t="str">
        <f>IF(DATA!O10="","",DATA!O10)</f>
        <v/>
      </c>
      <c r="K77" s="895"/>
      <c r="L77" s="17" t="str">
        <f>IF(DATA!P10="","",DATA!P10)</f>
        <v/>
      </c>
      <c r="M77" s="17">
        <f>IF(DATA!Q10="","",DATA!Q10)</f>
        <v>0</v>
      </c>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row>
    <row r="78" spans="1:39" s="5" customFormat="1" ht="20.25" customHeight="1">
      <c r="A78" s="15"/>
      <c r="B78" s="900" t="str">
        <f>'ANTICIPATORY STATEMENT'!B57</f>
        <v>Apr-20</v>
      </c>
      <c r="C78" s="901"/>
      <c r="D78" s="17" t="str">
        <f>IF(DATA!J11="","",DATA!J11)</f>
        <v/>
      </c>
      <c r="E78" s="894" t="str">
        <f>IF(DATA!K11="","",DATA!K11)</f>
        <v/>
      </c>
      <c r="F78" s="895"/>
      <c r="G78" s="17" t="str">
        <f>IF(DATA!L11="","",DATA!L11)</f>
        <v/>
      </c>
      <c r="H78" s="17" t="str">
        <f>IF(DATA!M11="","",DATA!M11)</f>
        <v/>
      </c>
      <c r="I78" s="17" t="str">
        <f>IF(DATA!N11="","",DATA!N11)</f>
        <v/>
      </c>
      <c r="J78" s="894" t="str">
        <f>IF(DATA!O11="","",DATA!O11)</f>
        <v/>
      </c>
      <c r="K78" s="895"/>
      <c r="L78" s="17" t="str">
        <f>IF(DATA!P11="","",DATA!P11)</f>
        <v/>
      </c>
      <c r="M78" s="17">
        <f>IF(DATA!Q11="","",DATA!Q11)</f>
        <v>0</v>
      </c>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row>
    <row r="79" spans="1:39" s="5" customFormat="1" ht="20.25" customHeight="1">
      <c r="A79" s="15"/>
      <c r="B79" s="900" t="str">
        <f>'ANTICIPATORY STATEMENT'!B58</f>
        <v>May-20</v>
      </c>
      <c r="C79" s="901"/>
      <c r="D79" s="17" t="str">
        <f>IF(DATA!J12="","",DATA!J12)</f>
        <v/>
      </c>
      <c r="E79" s="894" t="str">
        <f>IF(DATA!K12="","",DATA!K12)</f>
        <v/>
      </c>
      <c r="F79" s="895"/>
      <c r="G79" s="17" t="str">
        <f>IF(DATA!L12="","",DATA!L12)</f>
        <v/>
      </c>
      <c r="H79" s="17" t="str">
        <f>IF(DATA!M12="","",DATA!M12)</f>
        <v/>
      </c>
      <c r="I79" s="17" t="str">
        <f>IF(DATA!N12="","",DATA!N12)</f>
        <v/>
      </c>
      <c r="J79" s="894" t="str">
        <f>IF(DATA!O12="","",DATA!O12)</f>
        <v/>
      </c>
      <c r="K79" s="895"/>
      <c r="L79" s="17" t="str">
        <f>IF(DATA!P12="","",DATA!P12)</f>
        <v/>
      </c>
      <c r="M79" s="17">
        <f>IF(DATA!Q12="","",DATA!Q12)</f>
        <v>0</v>
      </c>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row>
    <row r="80" spans="1:39" s="5" customFormat="1" ht="20.25" customHeight="1">
      <c r="A80" s="15"/>
      <c r="B80" s="900" t="str">
        <f>'ANTICIPATORY STATEMENT'!B59</f>
        <v>Jun-20</v>
      </c>
      <c r="C80" s="901"/>
      <c r="D80" s="17" t="str">
        <f>IF(DATA!J13="","",DATA!J13)</f>
        <v/>
      </c>
      <c r="E80" s="894" t="str">
        <f>IF(DATA!K13="","",DATA!K13)</f>
        <v/>
      </c>
      <c r="F80" s="895"/>
      <c r="G80" s="17" t="str">
        <f>IF(DATA!L13="","",DATA!L13)</f>
        <v/>
      </c>
      <c r="H80" s="17" t="str">
        <f>IF(DATA!M13="","",DATA!M13)</f>
        <v/>
      </c>
      <c r="I80" s="17" t="str">
        <f>IF(DATA!N13="","",DATA!N13)</f>
        <v/>
      </c>
      <c r="J80" s="894" t="str">
        <f>IF(DATA!O13="","",DATA!O13)</f>
        <v/>
      </c>
      <c r="K80" s="895"/>
      <c r="L80" s="17" t="str">
        <f>IF(DATA!P13="","",DATA!P13)</f>
        <v/>
      </c>
      <c r="M80" s="17">
        <f>IF(DATA!Q13="","",DATA!Q13)</f>
        <v>0</v>
      </c>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row>
    <row r="81" spans="1:39" ht="20.25" customHeight="1">
      <c r="A81" s="525"/>
      <c r="B81" s="900" t="str">
        <f>'ANTICIPATORY STATEMENT'!B60</f>
        <v>Jul-20</v>
      </c>
      <c r="C81" s="901"/>
      <c r="D81" s="17" t="str">
        <f>IF(DATA!J14="","",DATA!J14)</f>
        <v/>
      </c>
      <c r="E81" s="894" t="str">
        <f>IF(DATA!K14="","",DATA!K14)</f>
        <v/>
      </c>
      <c r="F81" s="895"/>
      <c r="G81" s="17" t="str">
        <f>IF(DATA!L14="","",DATA!L14)</f>
        <v/>
      </c>
      <c r="H81" s="17" t="str">
        <f>IF(DATA!M14="","",DATA!M14)</f>
        <v/>
      </c>
      <c r="I81" s="17" t="str">
        <f>IF(DATA!N14="","",DATA!N14)</f>
        <v/>
      </c>
      <c r="J81" s="894" t="str">
        <f>IF(DATA!O14="","",DATA!O14)</f>
        <v/>
      </c>
      <c r="K81" s="895"/>
      <c r="L81" s="17" t="str">
        <f>IF(DATA!P14="","",DATA!P14)</f>
        <v/>
      </c>
      <c r="M81" s="17">
        <f>IF(DATA!Q14="","",DATA!Q14)</f>
        <v>0</v>
      </c>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row>
    <row r="82" spans="1:39" ht="20.25" customHeight="1">
      <c r="A82" s="525"/>
      <c r="B82" s="900" t="str">
        <f>'ANTICIPATORY STATEMENT'!B61</f>
        <v>Aug-20</v>
      </c>
      <c r="C82" s="901"/>
      <c r="D82" s="17" t="str">
        <f>IF(DATA!J15="","",DATA!J15)</f>
        <v/>
      </c>
      <c r="E82" s="894" t="str">
        <f>IF(DATA!K15="","",DATA!K15)</f>
        <v/>
      </c>
      <c r="F82" s="895"/>
      <c r="G82" s="17" t="str">
        <f>IF(DATA!L15="","",DATA!L15)</f>
        <v/>
      </c>
      <c r="H82" s="17" t="str">
        <f>IF(DATA!M15="","",DATA!M15)</f>
        <v/>
      </c>
      <c r="I82" s="17" t="str">
        <f>IF(DATA!N15="","",DATA!N15)</f>
        <v/>
      </c>
      <c r="J82" s="894" t="str">
        <f>IF(DATA!O15="","",DATA!O15)</f>
        <v/>
      </c>
      <c r="K82" s="895"/>
      <c r="L82" s="17" t="str">
        <f>IF(DATA!P15="","",DATA!P15)</f>
        <v/>
      </c>
      <c r="M82" s="17">
        <f>IF(DATA!Q15="","",DATA!Q15)</f>
        <v>0</v>
      </c>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row>
    <row r="83" spans="1:39" ht="20.25" customHeight="1">
      <c r="A83" s="525"/>
      <c r="B83" s="900" t="str">
        <f>'ANTICIPATORY STATEMENT'!B62</f>
        <v>Sep-20</v>
      </c>
      <c r="C83" s="901"/>
      <c r="D83" s="17" t="str">
        <f>IF(DATA!J16="","",DATA!J16)</f>
        <v/>
      </c>
      <c r="E83" s="894" t="str">
        <f>IF(DATA!K16="","",DATA!K16)</f>
        <v/>
      </c>
      <c r="F83" s="895"/>
      <c r="G83" s="17" t="str">
        <f>IF(DATA!L16="","",DATA!L16)</f>
        <v/>
      </c>
      <c r="H83" s="17" t="str">
        <f>IF(DATA!M16="","",DATA!M16)</f>
        <v/>
      </c>
      <c r="I83" s="17" t="str">
        <f>IF(DATA!N16="","",DATA!N16)</f>
        <v/>
      </c>
      <c r="J83" s="894" t="str">
        <f>IF(DATA!O16="","",DATA!O16)</f>
        <v/>
      </c>
      <c r="K83" s="895"/>
      <c r="L83" s="17" t="str">
        <f>IF(DATA!P16="","",DATA!P16)</f>
        <v/>
      </c>
      <c r="M83" s="17">
        <f>IF(DATA!Q16="","",DATA!Q16)</f>
        <v>0</v>
      </c>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row>
    <row r="84" spans="1:39" ht="20.25" customHeight="1">
      <c r="A84" s="525"/>
      <c r="B84" s="900" t="str">
        <f>'ANTICIPATORY STATEMENT'!B63</f>
        <v>Oct-20</v>
      </c>
      <c r="C84" s="901"/>
      <c r="D84" s="17" t="str">
        <f>IF(DATA!J17="","",DATA!J17)</f>
        <v/>
      </c>
      <c r="E84" s="894" t="str">
        <f>IF(DATA!K17="","",DATA!K17)</f>
        <v/>
      </c>
      <c r="F84" s="895"/>
      <c r="G84" s="17" t="str">
        <f>IF(DATA!L17="","",DATA!L17)</f>
        <v/>
      </c>
      <c r="H84" s="17" t="str">
        <f>IF(DATA!M17="","",DATA!M17)</f>
        <v/>
      </c>
      <c r="I84" s="17" t="str">
        <f>IF(DATA!N17="","",DATA!N17)</f>
        <v/>
      </c>
      <c r="J84" s="894" t="str">
        <f>IF(DATA!O17="","",DATA!O17)</f>
        <v/>
      </c>
      <c r="K84" s="895"/>
      <c r="L84" s="17" t="str">
        <f>IF(DATA!P17="","",DATA!P17)</f>
        <v/>
      </c>
      <c r="M84" s="17">
        <f>IF(DATA!Q17="","",DATA!Q17)</f>
        <v>0</v>
      </c>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row>
    <row r="85" spans="1:39" ht="20.25" customHeight="1">
      <c r="A85" s="525"/>
      <c r="B85" s="900" t="str">
        <f>'ANTICIPATORY STATEMENT'!B64</f>
        <v>Nov-20</v>
      </c>
      <c r="C85" s="901"/>
      <c r="D85" s="17" t="str">
        <f>IF(DATA!J18="","",DATA!J18)</f>
        <v/>
      </c>
      <c r="E85" s="894" t="str">
        <f>IF(DATA!K18="","",DATA!K18)</f>
        <v/>
      </c>
      <c r="F85" s="895"/>
      <c r="G85" s="17" t="str">
        <f>IF(DATA!L18="","",DATA!L18)</f>
        <v/>
      </c>
      <c r="H85" s="17" t="str">
        <f>IF(DATA!M18="","",DATA!M18)</f>
        <v/>
      </c>
      <c r="I85" s="17" t="str">
        <f>IF(DATA!N18="","",DATA!N18)</f>
        <v/>
      </c>
      <c r="J85" s="894" t="str">
        <f>IF(DATA!O18="","",DATA!O18)</f>
        <v/>
      </c>
      <c r="K85" s="895"/>
      <c r="L85" s="17" t="str">
        <f>IF(DATA!P18="","",DATA!P18)</f>
        <v/>
      </c>
      <c r="M85" s="17">
        <f>IF(DATA!Q18="","",DATA!Q18)</f>
        <v>0</v>
      </c>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row>
    <row r="86" spans="1:39" ht="20.25" customHeight="1">
      <c r="A86" s="525"/>
      <c r="B86" s="900" t="str">
        <f>'ANTICIPATORY STATEMENT'!B65</f>
        <v>Dec-20</v>
      </c>
      <c r="C86" s="901"/>
      <c r="D86" s="17" t="str">
        <f>IF(DATA!J19="","",DATA!J19)</f>
        <v/>
      </c>
      <c r="E86" s="894" t="str">
        <f>IF(DATA!K19="","",DATA!K19)</f>
        <v/>
      </c>
      <c r="F86" s="895"/>
      <c r="G86" s="17" t="str">
        <f>IF(DATA!L19="","",DATA!L19)</f>
        <v/>
      </c>
      <c r="H86" s="17" t="str">
        <f>IF(DATA!M19="","",DATA!M19)</f>
        <v/>
      </c>
      <c r="I86" s="17" t="str">
        <f>IF(DATA!N19="","",DATA!N19)</f>
        <v/>
      </c>
      <c r="J86" s="894" t="str">
        <f>IF(DATA!O19="","",DATA!O19)</f>
        <v/>
      </c>
      <c r="K86" s="895"/>
      <c r="L86" s="17" t="str">
        <f>IF(DATA!P19="","",DATA!P19)</f>
        <v/>
      </c>
      <c r="M86" s="17">
        <f>IF(DATA!Q19="","",DATA!Q19)</f>
        <v>0</v>
      </c>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row>
    <row r="87" spans="1:39" ht="20.25" customHeight="1">
      <c r="A87" s="525"/>
      <c r="B87" s="900" t="str">
        <f>'ANTICIPATORY STATEMENT'!B66</f>
        <v>Jan-21</v>
      </c>
      <c r="C87" s="901"/>
      <c r="D87" s="17" t="str">
        <f>IF(DATA!J20="","",DATA!J20)</f>
        <v/>
      </c>
      <c r="E87" s="894" t="str">
        <f>IF(DATA!K20="","",DATA!K20)</f>
        <v/>
      </c>
      <c r="F87" s="895"/>
      <c r="G87" s="17" t="str">
        <f>IF(DATA!L20="","",DATA!L20)</f>
        <v/>
      </c>
      <c r="H87" s="17" t="str">
        <f>IF(DATA!M20="","",DATA!M20)</f>
        <v/>
      </c>
      <c r="I87" s="17" t="str">
        <f>IF(DATA!N20="","",DATA!N20)</f>
        <v/>
      </c>
      <c r="J87" s="894" t="str">
        <f>IF(DATA!O20="","",DATA!O20)</f>
        <v/>
      </c>
      <c r="K87" s="895"/>
      <c r="L87" s="17" t="str">
        <f>IF(DATA!P20="","",DATA!P20)</f>
        <v/>
      </c>
      <c r="M87" s="17">
        <f>IF(DATA!Q20="","",DATA!Q20)</f>
        <v>0</v>
      </c>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row>
    <row r="88" spans="1:39" ht="20.25" customHeight="1">
      <c r="A88" s="525"/>
      <c r="B88" s="900" t="str">
        <f>'ANTICIPATORY STATEMENT'!B67</f>
        <v>Feb-21</v>
      </c>
      <c r="C88" s="901"/>
      <c r="D88" s="17" t="str">
        <f>IF(DATA!J21="","",DATA!J21)</f>
        <v/>
      </c>
      <c r="E88" s="894" t="str">
        <f>IF(DATA!K21="","",DATA!K21)</f>
        <v/>
      </c>
      <c r="F88" s="895"/>
      <c r="G88" s="17" t="str">
        <f>IF(DATA!L21="","",DATA!L21)</f>
        <v/>
      </c>
      <c r="H88" s="17" t="str">
        <f>IF(DATA!M21="","",DATA!M21)</f>
        <v/>
      </c>
      <c r="I88" s="17" t="str">
        <f>IF(DATA!N21="","",DATA!N21)</f>
        <v/>
      </c>
      <c r="J88" s="894" t="str">
        <f>IF(DATA!O21="","",DATA!O21)</f>
        <v/>
      </c>
      <c r="K88" s="895"/>
      <c r="L88" s="17" t="str">
        <f>IF(DATA!P21="","",DATA!P21)</f>
        <v/>
      </c>
      <c r="M88" s="17">
        <f>IF(DATA!Q21="","",DATA!Q21)</f>
        <v>0</v>
      </c>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row>
    <row r="89" spans="1:39" ht="23.25" customHeight="1">
      <c r="A89" s="525"/>
      <c r="B89" s="936" t="s">
        <v>282</v>
      </c>
      <c r="C89" s="937"/>
      <c r="D89" s="17" t="str">
        <f>IF(DATA!J23="","",DATA!J23)</f>
        <v/>
      </c>
      <c r="E89" s="894"/>
      <c r="F89" s="895"/>
      <c r="G89" s="17"/>
      <c r="H89" s="17"/>
      <c r="I89" s="17"/>
      <c r="J89" s="894"/>
      <c r="K89" s="895"/>
      <c r="L89" s="17"/>
      <c r="M89" s="536" t="str">
        <f>IF(D89="","",D89)</f>
        <v/>
      </c>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row>
    <row r="90" spans="1:39" ht="23.25" customHeight="1">
      <c r="A90" s="137"/>
      <c r="B90" s="936" t="s">
        <v>283</v>
      </c>
      <c r="C90" s="937"/>
      <c r="D90" s="27" t="str">
        <f>IF(DATA!J24="","",DATA!J24)</f>
        <v/>
      </c>
      <c r="E90" s="889"/>
      <c r="F90" s="890"/>
      <c r="G90" s="27"/>
      <c r="H90" s="27"/>
      <c r="I90" s="27"/>
      <c r="J90" s="889"/>
      <c r="K90" s="890"/>
      <c r="L90" s="27"/>
      <c r="M90" s="536" t="str">
        <f t="shared" ref="M90:M91" si="0">IF(D90="","",D90)</f>
        <v/>
      </c>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row>
    <row r="91" spans="1:39" ht="23.25" customHeight="1">
      <c r="A91" s="137"/>
      <c r="B91" s="936" t="s">
        <v>284</v>
      </c>
      <c r="C91" s="937"/>
      <c r="D91" s="27" t="str">
        <f>IF(DATA!J25="","",DATA!J25)</f>
        <v/>
      </c>
      <c r="E91" s="889"/>
      <c r="F91" s="890"/>
      <c r="G91" s="27"/>
      <c r="H91" s="27"/>
      <c r="I91" s="27"/>
      <c r="J91" s="889"/>
      <c r="K91" s="890"/>
      <c r="L91" s="27"/>
      <c r="M91" s="536" t="str">
        <f t="shared" si="0"/>
        <v/>
      </c>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row>
    <row r="92" spans="1:39" ht="20.25" customHeight="1">
      <c r="A92" s="137"/>
      <c r="B92" s="933" t="s">
        <v>3</v>
      </c>
      <c r="C92" s="935"/>
      <c r="D92" s="498">
        <f>DATA!J22+DATA!J23+DATA!J24+DATA!J25</f>
        <v>0</v>
      </c>
      <c r="E92" s="891">
        <f>SUM(E77:F88)</f>
        <v>0</v>
      </c>
      <c r="F92" s="891"/>
      <c r="G92" s="38">
        <f>SUM(G77:G88)</f>
        <v>0</v>
      </c>
      <c r="H92" s="38">
        <f>SUM(H77:H88)</f>
        <v>0</v>
      </c>
      <c r="I92" s="38">
        <f>SUM(I77:I88)</f>
        <v>0</v>
      </c>
      <c r="J92" s="891">
        <f>SUM(J77:K88)</f>
        <v>0</v>
      </c>
      <c r="K92" s="891"/>
      <c r="L92" s="38">
        <f>SUM(L77:L88)</f>
        <v>0</v>
      </c>
      <c r="M92" s="38">
        <f>SUM(M77:M91)</f>
        <v>0</v>
      </c>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row>
    <row r="93" spans="1:39" s="6" customFormat="1" ht="38.25" customHeight="1">
      <c r="A93" s="926" t="s">
        <v>275</v>
      </c>
      <c r="B93" s="926"/>
      <c r="C93" s="926"/>
      <c r="D93" s="926"/>
      <c r="E93" s="926"/>
      <c r="F93" s="926"/>
      <c r="G93" s="926"/>
      <c r="H93" s="926"/>
      <c r="I93" s="926"/>
      <c r="J93" s="926"/>
      <c r="K93" s="926"/>
      <c r="L93" s="926"/>
      <c r="M93" s="92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row>
    <row r="94" spans="1:39" s="6" customFormat="1" ht="19.5" customHeight="1">
      <c r="A94" s="927" t="s">
        <v>276</v>
      </c>
      <c r="B94" s="927"/>
      <c r="C94" s="927"/>
      <c r="D94" s="927"/>
      <c r="E94" s="927"/>
      <c r="F94" s="927"/>
      <c r="G94" s="927"/>
      <c r="H94" s="927"/>
      <c r="I94" s="927"/>
      <c r="J94" s="927"/>
      <c r="K94" s="927"/>
      <c r="L94" s="927"/>
      <c r="M94" s="927"/>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row>
    <row r="95" spans="1:39" s="6" customFormat="1" ht="19.5" customHeight="1">
      <c r="A95" s="928" t="s">
        <v>277</v>
      </c>
      <c r="B95" s="928"/>
      <c r="C95" s="928"/>
      <c r="D95" s="928"/>
      <c r="E95" s="928"/>
      <c r="F95" s="928"/>
      <c r="G95" s="928"/>
      <c r="H95" s="928"/>
      <c r="I95" s="928"/>
      <c r="J95" s="928"/>
      <c r="K95" s="928"/>
      <c r="L95" s="928"/>
      <c r="M95" s="928"/>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row>
    <row r="96" spans="1:39" s="6" customFormat="1" ht="19.5" customHeight="1">
      <c r="A96" s="928" t="s">
        <v>278</v>
      </c>
      <c r="B96" s="928"/>
      <c r="C96" s="928"/>
      <c r="D96" s="928"/>
      <c r="E96" s="928"/>
      <c r="F96" s="928"/>
      <c r="G96" s="928"/>
      <c r="H96" s="928"/>
      <c r="I96" s="928"/>
      <c r="J96" s="928"/>
      <c r="K96" s="928"/>
      <c r="L96" s="928"/>
      <c r="M96" s="928"/>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row>
    <row r="97" spans="1:39" s="6" customFormat="1" ht="39" customHeight="1">
      <c r="A97" s="504" t="s">
        <v>279</v>
      </c>
      <c r="B97" s="504"/>
      <c r="C97" s="504"/>
      <c r="D97" s="504"/>
      <c r="E97" s="504"/>
      <c r="F97" s="504"/>
      <c r="G97" s="504"/>
      <c r="H97" s="504"/>
      <c r="I97" s="504"/>
      <c r="J97" s="35"/>
      <c r="K97" s="35"/>
      <c r="L97" s="504" t="s">
        <v>12</v>
      </c>
      <c r="M97" s="504"/>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row>
    <row r="98" spans="1:39" s="6" customFormat="1" ht="15" customHeight="1">
      <c r="A98" s="504" t="s">
        <v>45</v>
      </c>
      <c r="B98" s="35"/>
      <c r="C98" s="35"/>
      <c r="D98" s="35"/>
      <c r="E98" s="35"/>
      <c r="F98" s="35"/>
      <c r="G98" s="35"/>
      <c r="H98" s="35"/>
      <c r="I98" s="526"/>
      <c r="J98" s="929" t="s">
        <v>280</v>
      </c>
      <c r="K98" s="929"/>
      <c r="L98" s="929"/>
      <c r="M98" s="929"/>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row>
    <row r="99" spans="1:39">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row>
    <row r="100" spans="1:39">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row>
    <row r="101" spans="1:39">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row>
    <row r="102" spans="1:39">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row>
    <row r="103" spans="1:39">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row>
    <row r="104" spans="1:39">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row>
    <row r="105" spans="1:39">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row>
    <row r="106" spans="1:39">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row>
    <row r="107" spans="1:39">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row>
    <row r="108" spans="1:39">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row>
    <row r="109" spans="1:39">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row>
    <row r="110" spans="1:39">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row>
    <row r="111" spans="1:39">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row>
    <row r="112" spans="1:39">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row>
    <row r="113" spans="1:39">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row>
    <row r="114" spans="1:39">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row>
    <row r="115" spans="1:39">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row>
    <row r="116" spans="1:39">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row>
    <row r="117" spans="1:39">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row>
    <row r="118" spans="1:39">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row>
    <row r="119" spans="1:39">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row>
    <row r="120" spans="1:39">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row>
    <row r="121" spans="1:39">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row>
    <row r="122" spans="1:39">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row>
    <row r="123" spans="1:39">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row>
    <row r="124" spans="1:39">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row>
    <row r="125" spans="1:39">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row>
    <row r="126" spans="1:39">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row>
    <row r="127" spans="1:39">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row>
    <row r="128" spans="1:39">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row>
    <row r="129" spans="1:39">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row>
    <row r="130" spans="1:39">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row>
    <row r="131" spans="1:39">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row>
    <row r="132" spans="1:39">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row>
    <row r="133" spans="1:39">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row>
    <row r="134" spans="1:39">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row>
    <row r="135" spans="1:39">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row>
    <row r="136" spans="1:39">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97"/>
      <c r="AM136" s="197"/>
    </row>
    <row r="137" spans="1:39">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row>
    <row r="138" spans="1:39">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row>
    <row r="139" spans="1:39">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row>
    <row r="140" spans="1:39">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row>
    <row r="141" spans="1:39">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row>
    <row r="142" spans="1:39">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row>
    <row r="143" spans="1:39">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row>
    <row r="144" spans="1:39">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row>
    <row r="145" spans="1:39">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row>
    <row r="146" spans="1:39">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row>
    <row r="147" spans="1:39">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row>
    <row r="148" spans="1:39">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row>
    <row r="149" spans="1:39">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row>
    <row r="150" spans="1:39">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row>
    <row r="151" spans="1:39">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row>
    <row r="152" spans="1:39">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row>
    <row r="153" spans="1:39">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row>
    <row r="154" spans="1:39">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row>
    <row r="155" spans="1:39">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row>
    <row r="156" spans="1:39">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row>
    <row r="157" spans="1:39">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row>
    <row r="158" spans="1:39">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row>
    <row r="159" spans="1:39">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row>
    <row r="160" spans="1:39">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row>
    <row r="161" spans="1:39">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row>
    <row r="162" spans="1:39">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row>
    <row r="163" spans="1:39">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row>
    <row r="164" spans="1:39">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row>
    <row r="165" spans="1:39">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row>
    <row r="166" spans="1:39">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row>
    <row r="167" spans="1:39">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row>
    <row r="168" spans="1:39">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row>
    <row r="169" spans="1:39">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row>
    <row r="170" spans="1:39">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row>
    <row r="171" spans="1:39">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sheetData>
  <sheetProtection algorithmName="SHA-512" hashValue="YQmTPYU38OTCgDtd8t969bqh/yPK5qwJOwVvQ0j7V+k1+QnDZy1i26XTpDYhIxyDPw77zC7XVBVzj8O5b2Iz0A==" saltValue="OJ1TounorSb8kOgTCii8yQ==" spinCount="100000" sheet="1" objects="1" scenarios="1" selectLockedCells="1"/>
  <mergeCells count="168">
    <mergeCell ref="A1:M1"/>
    <mergeCell ref="A2:M2"/>
    <mergeCell ref="B20:K20"/>
    <mergeCell ref="B13:K13"/>
    <mergeCell ref="B14:K14"/>
    <mergeCell ref="A4:C4"/>
    <mergeCell ref="D4:E4"/>
    <mergeCell ref="B5:K5"/>
    <mergeCell ref="B10:L10"/>
    <mergeCell ref="F4:G4"/>
    <mergeCell ref="H4:I4"/>
    <mergeCell ref="B17:K17"/>
    <mergeCell ref="B6:I6"/>
    <mergeCell ref="B7:I7"/>
    <mergeCell ref="B19:K19"/>
    <mergeCell ref="B16:D16"/>
    <mergeCell ref="E16:L16"/>
    <mergeCell ref="B11:L11"/>
    <mergeCell ref="I50:K50"/>
    <mergeCell ref="B55:M55"/>
    <mergeCell ref="B38:K38"/>
    <mergeCell ref="I49:K49"/>
    <mergeCell ref="B29:E29"/>
    <mergeCell ref="B39:J39"/>
    <mergeCell ref="D3:M3"/>
    <mergeCell ref="B27:J27"/>
    <mergeCell ref="B23:K23"/>
    <mergeCell ref="B26:J26"/>
    <mergeCell ref="B22:K22"/>
    <mergeCell ref="B25:K25"/>
    <mergeCell ref="B8:K8"/>
    <mergeCell ref="F29:L29"/>
    <mergeCell ref="B15:L15"/>
    <mergeCell ref="K47:L47"/>
    <mergeCell ref="B30:L30"/>
    <mergeCell ref="B31:G31"/>
    <mergeCell ref="H31:L31"/>
    <mergeCell ref="J4:L4"/>
    <mergeCell ref="B12:L12"/>
    <mergeCell ref="K40:L40"/>
    <mergeCell ref="K45:L45"/>
    <mergeCell ref="A93:M93"/>
    <mergeCell ref="A94:M94"/>
    <mergeCell ref="A95:M95"/>
    <mergeCell ref="A96:M96"/>
    <mergeCell ref="J98:M98"/>
    <mergeCell ref="B70:L70"/>
    <mergeCell ref="B71:L71"/>
    <mergeCell ref="B72:L72"/>
    <mergeCell ref="B73:L73"/>
    <mergeCell ref="B88:C88"/>
    <mergeCell ref="B89:C89"/>
    <mergeCell ref="B90:C90"/>
    <mergeCell ref="E88:F88"/>
    <mergeCell ref="E82:F82"/>
    <mergeCell ref="E83:F83"/>
    <mergeCell ref="E84:F84"/>
    <mergeCell ref="E85:F85"/>
    <mergeCell ref="E76:F76"/>
    <mergeCell ref="E77:F77"/>
    <mergeCell ref="E78:F78"/>
    <mergeCell ref="B91:C91"/>
    <mergeCell ref="B92:C92"/>
    <mergeCell ref="J59:K59"/>
    <mergeCell ref="B18:K18"/>
    <mergeCell ref="O44:P47"/>
    <mergeCell ref="B40:J40"/>
    <mergeCell ref="J51:L51"/>
    <mergeCell ref="B42:J42"/>
    <mergeCell ref="B43:J43"/>
    <mergeCell ref="O50:P50"/>
    <mergeCell ref="O48:P49"/>
    <mergeCell ref="B35:K35"/>
    <mergeCell ref="B48:J48"/>
    <mergeCell ref="B41:J41"/>
    <mergeCell ref="B37:J37"/>
    <mergeCell ref="B44:J44"/>
    <mergeCell ref="B46:J46"/>
    <mergeCell ref="B47:J47"/>
    <mergeCell ref="B45:J45"/>
    <mergeCell ref="B21:K21"/>
    <mergeCell ref="B36:J36"/>
    <mergeCell ref="B33:J33"/>
    <mergeCell ref="I52:L52"/>
    <mergeCell ref="B56:C56"/>
    <mergeCell ref="E56:F56"/>
    <mergeCell ref="J56:K56"/>
    <mergeCell ref="B68:C68"/>
    <mergeCell ref="B32:J32"/>
    <mergeCell ref="B28:J28"/>
    <mergeCell ref="B34:K34"/>
    <mergeCell ref="B24:K24"/>
    <mergeCell ref="B61:C61"/>
    <mergeCell ref="B62:C62"/>
    <mergeCell ref="B63:C63"/>
    <mergeCell ref="B64:C64"/>
    <mergeCell ref="B65:C65"/>
    <mergeCell ref="B57:C57"/>
    <mergeCell ref="B58:C58"/>
    <mergeCell ref="B59:C59"/>
    <mergeCell ref="B60:C60"/>
    <mergeCell ref="J66:K66"/>
    <mergeCell ref="J67:K67"/>
    <mergeCell ref="J68:K68"/>
    <mergeCell ref="E57:F57"/>
    <mergeCell ref="E58:F58"/>
    <mergeCell ref="E59:F59"/>
    <mergeCell ref="E60:F60"/>
    <mergeCell ref="E61:F61"/>
    <mergeCell ref="J57:K57"/>
    <mergeCell ref="J58:K58"/>
    <mergeCell ref="E62:F62"/>
    <mergeCell ref="E63:F63"/>
    <mergeCell ref="E64:F64"/>
    <mergeCell ref="E65:F65"/>
    <mergeCell ref="J60:K60"/>
    <mergeCell ref="J61:K61"/>
    <mergeCell ref="J62:K62"/>
    <mergeCell ref="J63:K63"/>
    <mergeCell ref="J64:K64"/>
    <mergeCell ref="J65:K65"/>
    <mergeCell ref="E66:F66"/>
    <mergeCell ref="E67:F67"/>
    <mergeCell ref="E68:F68"/>
    <mergeCell ref="B86:C86"/>
    <mergeCell ref="B87:C87"/>
    <mergeCell ref="E69:F69"/>
    <mergeCell ref="E89:F89"/>
    <mergeCell ref="E90:F90"/>
    <mergeCell ref="E81:F81"/>
    <mergeCell ref="E86:F86"/>
    <mergeCell ref="E87:F87"/>
    <mergeCell ref="B75:M75"/>
    <mergeCell ref="B77:C77"/>
    <mergeCell ref="B78:C78"/>
    <mergeCell ref="B79:C79"/>
    <mergeCell ref="B80:C80"/>
    <mergeCell ref="B81:C81"/>
    <mergeCell ref="B82:C82"/>
    <mergeCell ref="B83:C83"/>
    <mergeCell ref="B84:C84"/>
    <mergeCell ref="B85:C85"/>
    <mergeCell ref="J90:K90"/>
    <mergeCell ref="B66:C66"/>
    <mergeCell ref="B67:C67"/>
    <mergeCell ref="J69:K69"/>
    <mergeCell ref="B76:C76"/>
    <mergeCell ref="J91:K91"/>
    <mergeCell ref="J92:K92"/>
    <mergeCell ref="E91:F91"/>
    <mergeCell ref="E92:F92"/>
    <mergeCell ref="J76:K76"/>
    <mergeCell ref="J77:K77"/>
    <mergeCell ref="J78:K78"/>
    <mergeCell ref="J79:K79"/>
    <mergeCell ref="J80:K80"/>
    <mergeCell ref="J81:K81"/>
    <mergeCell ref="J82:K82"/>
    <mergeCell ref="J83:K83"/>
    <mergeCell ref="J84:K84"/>
    <mergeCell ref="J85:K85"/>
    <mergeCell ref="J86:K86"/>
    <mergeCell ref="J87:K87"/>
    <mergeCell ref="J88:K88"/>
    <mergeCell ref="B69:C69"/>
    <mergeCell ref="E79:F79"/>
    <mergeCell ref="E80:F80"/>
    <mergeCell ref="J89:K89"/>
  </mergeCells>
  <printOptions horizontalCentered="1" verticalCentered="1"/>
  <pageMargins left="0.5" right="0.5" top="0.5" bottom="0.5" header="0.25" footer="0"/>
  <pageSetup paperSize="9" scale="78" fitToHeight="2" orientation="portrait" blackAndWhite="1" r:id="rId1"/>
  <rowBreaks count="1" manualBreakCount="1">
    <brk id="52" max="12"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06"/>
  <sheetViews>
    <sheetView workbookViewId="0">
      <selection activeCell="O33" sqref="O33:P33"/>
    </sheetView>
  </sheetViews>
  <sheetFormatPr defaultRowHeight="15"/>
  <cols>
    <col min="1" max="1" width="3.28515625" customWidth="1"/>
    <col min="2" max="2" width="4.5703125" customWidth="1"/>
    <col min="3" max="3" width="5.7109375" customWidth="1"/>
    <col min="4" max="4" width="7.28515625" customWidth="1"/>
    <col min="5" max="5" width="5.7109375" customWidth="1"/>
    <col min="6" max="6" width="4.7109375" customWidth="1"/>
    <col min="7" max="7" width="5.7109375" customWidth="1"/>
    <col min="8" max="8" width="8.140625" customWidth="1"/>
    <col min="9" max="11" width="5.7109375" customWidth="1"/>
    <col min="12" max="12" width="6.85546875" customWidth="1"/>
    <col min="13" max="18" width="6.28515625" customWidth="1"/>
    <col min="20" max="21" width="9.140625" hidden="1" customWidth="1"/>
    <col min="22" max="22" width="0" hidden="1" customWidth="1"/>
    <col min="29" max="29" width="25.5703125" customWidth="1"/>
  </cols>
  <sheetData>
    <row r="1" spans="1:45" ht="27" customHeight="1">
      <c r="A1" s="987" t="s">
        <v>1074</v>
      </c>
      <c r="B1" s="987"/>
      <c r="C1" s="987"/>
      <c r="D1" s="987"/>
      <c r="E1" s="987"/>
      <c r="F1" s="987"/>
      <c r="G1" s="987"/>
      <c r="H1" s="987"/>
      <c r="I1" s="987"/>
      <c r="J1" s="987"/>
      <c r="K1" s="987"/>
      <c r="L1" s="987"/>
      <c r="M1" s="987"/>
      <c r="N1" s="987"/>
      <c r="O1" s="987"/>
      <c r="P1" s="987"/>
      <c r="Q1" s="987"/>
      <c r="R1" s="987"/>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row>
    <row r="2" spans="1:45" ht="25.9" customHeight="1">
      <c r="A2" s="988" t="s">
        <v>1063</v>
      </c>
      <c r="B2" s="988"/>
      <c r="C2" s="988"/>
      <c r="D2" s="988"/>
      <c r="E2" s="988"/>
      <c r="F2" s="988"/>
      <c r="G2" s="988"/>
      <c r="H2" s="988"/>
      <c r="I2" s="988"/>
      <c r="J2" s="988"/>
      <c r="K2" s="988"/>
      <c r="L2" s="988"/>
      <c r="M2" s="988"/>
      <c r="N2" s="988"/>
      <c r="O2" s="988"/>
      <c r="P2" s="988"/>
      <c r="Q2" s="988"/>
      <c r="R2" s="988"/>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row>
    <row r="3" spans="1:45" s="43" customFormat="1" ht="23.45" customHeight="1">
      <c r="A3" s="1000" t="s">
        <v>1064</v>
      </c>
      <c r="B3" s="1000"/>
      <c r="C3" s="1000"/>
      <c r="D3" s="1000"/>
      <c r="E3" s="1000"/>
      <c r="F3" s="1000"/>
      <c r="G3" s="1000"/>
      <c r="H3" s="1000"/>
      <c r="I3" s="1000"/>
      <c r="J3" s="1000" t="s">
        <v>1065</v>
      </c>
      <c r="K3" s="1000"/>
      <c r="L3" s="1000"/>
      <c r="M3" s="1000"/>
      <c r="N3" s="1000"/>
      <c r="O3" s="1000"/>
      <c r="P3" s="1000"/>
      <c r="Q3" s="1000"/>
      <c r="R3" s="1000"/>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row>
    <row r="4" spans="1:45" s="43" customFormat="1" ht="53.45" customHeight="1">
      <c r="A4" s="1001"/>
      <c r="B4" s="1001"/>
      <c r="C4" s="1001"/>
      <c r="D4" s="1001"/>
      <c r="E4" s="1001"/>
      <c r="F4" s="1001"/>
      <c r="G4" s="1001"/>
      <c r="H4" s="1001"/>
      <c r="I4" s="1001"/>
      <c r="J4" s="1001"/>
      <c r="K4" s="1001"/>
      <c r="L4" s="1001"/>
      <c r="M4" s="1001"/>
      <c r="N4" s="1001"/>
      <c r="O4" s="1001"/>
      <c r="P4" s="1001"/>
      <c r="Q4" s="1001"/>
      <c r="R4" s="1001"/>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row>
    <row r="5" spans="1:45" s="43" customFormat="1" ht="21" customHeight="1">
      <c r="A5" s="982" t="s">
        <v>1066</v>
      </c>
      <c r="B5" s="982"/>
      <c r="C5" s="982"/>
      <c r="D5" s="982"/>
      <c r="E5" s="982"/>
      <c r="F5" s="982"/>
      <c r="G5" s="982" t="s">
        <v>1067</v>
      </c>
      <c r="H5" s="982"/>
      <c r="I5" s="982"/>
      <c r="J5" s="982"/>
      <c r="K5" s="982"/>
      <c r="L5" s="982"/>
      <c r="M5" s="982" t="s">
        <v>1068</v>
      </c>
      <c r="N5" s="982"/>
      <c r="O5" s="982"/>
      <c r="P5" s="982"/>
      <c r="Q5" s="982"/>
      <c r="R5" s="982"/>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row>
    <row r="6" spans="1:45" s="43" customFormat="1" ht="21" customHeight="1">
      <c r="A6" s="983"/>
      <c r="B6" s="983"/>
      <c r="C6" s="983"/>
      <c r="D6" s="983"/>
      <c r="E6" s="983"/>
      <c r="F6" s="983"/>
      <c r="G6" s="983"/>
      <c r="H6" s="983"/>
      <c r="I6" s="983"/>
      <c r="J6" s="983"/>
      <c r="K6" s="983"/>
      <c r="L6" s="983"/>
      <c r="M6" s="983"/>
      <c r="N6" s="983"/>
      <c r="O6" s="983"/>
      <c r="P6" s="983"/>
      <c r="Q6" s="983"/>
      <c r="R6" s="983"/>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row>
    <row r="7" spans="1:45" s="43" customFormat="1" ht="21" customHeight="1">
      <c r="A7" s="982" t="s">
        <v>1069</v>
      </c>
      <c r="B7" s="982"/>
      <c r="C7" s="982"/>
      <c r="D7" s="982"/>
      <c r="E7" s="982"/>
      <c r="F7" s="982"/>
      <c r="G7" s="982" t="s">
        <v>1070</v>
      </c>
      <c r="H7" s="982"/>
      <c r="I7" s="982"/>
      <c r="J7" s="982"/>
      <c r="K7" s="982"/>
      <c r="L7" s="982"/>
      <c r="M7" s="982" t="s">
        <v>1072</v>
      </c>
      <c r="N7" s="982"/>
      <c r="O7" s="982"/>
      <c r="P7" s="982"/>
      <c r="Q7" s="982"/>
      <c r="R7" s="982"/>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row>
    <row r="8" spans="1:45" s="43" customFormat="1" ht="24.6" customHeight="1">
      <c r="A8" s="983"/>
      <c r="B8" s="983"/>
      <c r="C8" s="983"/>
      <c r="D8" s="983"/>
      <c r="E8" s="983"/>
      <c r="F8" s="983"/>
      <c r="G8" s="983" t="s">
        <v>1071</v>
      </c>
      <c r="H8" s="983"/>
      <c r="I8" s="983"/>
      <c r="J8" s="983"/>
      <c r="K8" s="983"/>
      <c r="L8" s="983"/>
      <c r="M8" s="984">
        <v>43922</v>
      </c>
      <c r="N8" s="985"/>
      <c r="O8" s="986"/>
      <c r="P8" s="984">
        <v>44286</v>
      </c>
      <c r="Q8" s="985"/>
      <c r="R8" s="986"/>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row>
    <row r="9" spans="1:45" s="43" customFormat="1" ht="15" customHeight="1">
      <c r="A9" s="480"/>
      <c r="B9" s="480"/>
      <c r="C9" s="480"/>
      <c r="D9" s="480"/>
      <c r="E9" s="480"/>
      <c r="F9" s="480"/>
      <c r="G9" s="480"/>
      <c r="H9" s="480"/>
      <c r="I9" s="480"/>
      <c r="J9" s="480"/>
      <c r="K9" s="480"/>
      <c r="L9" s="480"/>
      <c r="M9" s="480"/>
      <c r="N9" s="480"/>
      <c r="O9" s="480"/>
      <c r="P9" s="480"/>
      <c r="Q9" s="480"/>
      <c r="R9" s="480"/>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row>
    <row r="10" spans="1:45" s="43" customFormat="1" ht="18.600000000000001" customHeight="1">
      <c r="A10" s="481" t="s">
        <v>1073</v>
      </c>
      <c r="B10" s="482"/>
      <c r="C10" s="482"/>
      <c r="D10" s="482"/>
      <c r="E10" s="482"/>
      <c r="F10" s="482"/>
      <c r="G10" s="482"/>
      <c r="H10" s="482"/>
      <c r="I10" s="482"/>
      <c r="J10" s="482"/>
      <c r="K10" s="482"/>
      <c r="L10" s="482"/>
      <c r="M10" s="982" t="s">
        <v>294</v>
      </c>
      <c r="N10" s="982"/>
      <c r="O10" s="982" t="s">
        <v>294</v>
      </c>
      <c r="P10" s="982"/>
      <c r="Q10" s="982" t="s">
        <v>294</v>
      </c>
      <c r="R10" s="982"/>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row>
    <row r="11" spans="1:45" ht="18.600000000000001" customHeight="1">
      <c r="A11" s="483">
        <v>1</v>
      </c>
      <c r="B11" s="998" t="s">
        <v>288</v>
      </c>
      <c r="C11" s="882"/>
      <c r="D11" s="882"/>
      <c r="E11" s="881" t="str">
        <f>CONCATENATE(DATA!C4,",",DATA!C5,",",DATA!C6," - ",DATA!L5)</f>
        <v xml:space="preserve">,, - </v>
      </c>
      <c r="F11" s="881"/>
      <c r="G11" s="881"/>
      <c r="H11" s="881"/>
      <c r="I11" s="881"/>
      <c r="J11" s="881"/>
      <c r="K11" s="881"/>
      <c r="L11" s="881"/>
      <c r="M11" s="881"/>
      <c r="N11" s="881"/>
      <c r="O11" s="881"/>
      <c r="P11" s="881"/>
      <c r="Q11" s="881"/>
      <c r="R11" s="999"/>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row>
    <row r="12" spans="1:45" ht="18.600000000000001" customHeight="1">
      <c r="A12" s="989"/>
      <c r="B12" s="434" t="s">
        <v>24</v>
      </c>
      <c r="C12" s="852" t="s">
        <v>289</v>
      </c>
      <c r="D12" s="852"/>
      <c r="E12" s="852"/>
      <c r="F12" s="852"/>
      <c r="G12" s="852"/>
      <c r="H12" s="852"/>
      <c r="I12" s="852"/>
      <c r="J12" s="852"/>
      <c r="K12" s="852"/>
      <c r="L12" s="852"/>
      <c r="M12" s="990" t="str">
        <f>IF('Final Statement'!M9=0,"",'Final Statement'!M9)</f>
        <v/>
      </c>
      <c r="N12" s="991"/>
      <c r="O12" s="992"/>
      <c r="P12" s="992"/>
      <c r="Q12" s="993"/>
      <c r="R12" s="992"/>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row>
    <row r="13" spans="1:45" ht="18.600000000000001" customHeight="1">
      <c r="A13" s="989"/>
      <c r="B13" s="434" t="s">
        <v>16</v>
      </c>
      <c r="C13" s="852" t="s">
        <v>290</v>
      </c>
      <c r="D13" s="852"/>
      <c r="E13" s="852"/>
      <c r="F13" s="852"/>
      <c r="G13" s="852"/>
      <c r="H13" s="852"/>
      <c r="I13" s="852"/>
      <c r="J13" s="852"/>
      <c r="K13" s="852"/>
      <c r="L13" s="852"/>
      <c r="M13" s="997"/>
      <c r="N13" s="1003"/>
      <c r="O13" s="992"/>
      <c r="P13" s="992"/>
      <c r="Q13" s="993"/>
      <c r="R13" s="992"/>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row>
    <row r="14" spans="1:45" ht="18.600000000000001" customHeight="1">
      <c r="A14" s="989"/>
      <c r="B14" s="484" t="s">
        <v>17</v>
      </c>
      <c r="C14" s="852" t="s">
        <v>291</v>
      </c>
      <c r="D14" s="852"/>
      <c r="E14" s="852"/>
      <c r="F14" s="852"/>
      <c r="G14" s="852"/>
      <c r="H14" s="852"/>
      <c r="I14" s="852"/>
      <c r="J14" s="852"/>
      <c r="K14" s="852"/>
      <c r="L14" s="852"/>
      <c r="M14" s="997"/>
      <c r="N14" s="1003"/>
      <c r="O14" s="992"/>
      <c r="P14" s="992"/>
      <c r="Q14" s="993"/>
      <c r="R14" s="992"/>
      <c r="S14" s="435"/>
      <c r="T14" s="435">
        <f>SUM(M12:M14)</f>
        <v>0</v>
      </c>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row>
    <row r="15" spans="1:45" s="43" customFormat="1" ht="18.600000000000001" customHeight="1">
      <c r="A15" s="989"/>
      <c r="B15" s="1004" t="s">
        <v>1075</v>
      </c>
      <c r="C15" s="1005"/>
      <c r="D15" s="1005"/>
      <c r="E15" s="1005"/>
      <c r="F15" s="1005"/>
      <c r="G15" s="1005"/>
      <c r="H15" s="1005"/>
      <c r="I15" s="1005"/>
      <c r="J15" s="1005"/>
      <c r="K15" s="1005"/>
      <c r="L15" s="1006"/>
      <c r="M15" s="1007">
        <f>'ANTICIPATORY STATEMENT'!M13</f>
        <v>0</v>
      </c>
      <c r="N15" s="1008"/>
      <c r="O15" s="1009"/>
      <c r="P15" s="1010"/>
      <c r="Q15" s="1011"/>
      <c r="R15" s="1012"/>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row>
    <row r="16" spans="1:45" ht="18.600000000000001" customHeight="1">
      <c r="A16" s="989"/>
      <c r="B16" s="434" t="s">
        <v>19</v>
      </c>
      <c r="C16" s="994" t="s">
        <v>744</v>
      </c>
      <c r="D16" s="994"/>
      <c r="E16" s="994"/>
      <c r="F16" s="994"/>
      <c r="G16" s="994"/>
      <c r="H16" s="994"/>
      <c r="I16" s="994"/>
      <c r="J16" s="994"/>
      <c r="K16" s="994"/>
      <c r="L16" s="994"/>
      <c r="M16" s="992"/>
      <c r="N16" s="995"/>
      <c r="O16" s="996" t="str">
        <f>IF(M12="","",M12-M15)</f>
        <v/>
      </c>
      <c r="P16" s="997"/>
      <c r="Q16" s="993"/>
      <c r="R16" s="992"/>
      <c r="S16" s="435"/>
      <c r="T16" s="435">
        <f>T14-50000</f>
        <v>-50000</v>
      </c>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row>
    <row r="17" spans="1:45" ht="18.600000000000001" customHeight="1">
      <c r="A17" s="483">
        <v>2</v>
      </c>
      <c r="B17" s="1002" t="s">
        <v>292</v>
      </c>
      <c r="C17" s="1002"/>
      <c r="D17" s="1002"/>
      <c r="E17" s="1002"/>
      <c r="F17" s="1002"/>
      <c r="G17" s="1002"/>
      <c r="H17" s="1002"/>
      <c r="I17" s="1002"/>
      <c r="J17" s="1002"/>
      <c r="K17" s="1002"/>
      <c r="L17" s="1002"/>
      <c r="M17" s="992"/>
      <c r="N17" s="995"/>
      <c r="O17" s="992"/>
      <c r="P17" s="992"/>
      <c r="Q17" s="993"/>
      <c r="R17" s="992"/>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row>
    <row r="18" spans="1:45" ht="18.600000000000001" customHeight="1">
      <c r="A18" s="989"/>
      <c r="B18" s="881" t="s">
        <v>293</v>
      </c>
      <c r="C18" s="881"/>
      <c r="D18" s="881"/>
      <c r="E18" s="881"/>
      <c r="F18" s="881"/>
      <c r="G18" s="881"/>
      <c r="H18" s="881"/>
      <c r="I18" s="881"/>
      <c r="J18" s="999"/>
      <c r="K18" s="989" t="s">
        <v>294</v>
      </c>
      <c r="L18" s="880"/>
      <c r="M18" s="992"/>
      <c r="N18" s="995"/>
      <c r="O18" s="992"/>
      <c r="P18" s="992"/>
      <c r="Q18" s="993"/>
      <c r="R18" s="992"/>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row>
    <row r="19" spans="1:45" ht="18.600000000000001" customHeight="1">
      <c r="A19" s="989"/>
      <c r="B19" s="1013"/>
      <c r="C19" s="1014"/>
      <c r="D19" s="1014"/>
      <c r="E19" s="1014"/>
      <c r="F19" s="1014"/>
      <c r="G19" s="1014"/>
      <c r="H19" s="1014"/>
      <c r="I19" s="1014"/>
      <c r="J19" s="1014"/>
      <c r="K19" s="1015">
        <f>'Final Statement'!M10+'Final Statement'!M12</f>
        <v>0</v>
      </c>
      <c r="L19" s="998"/>
      <c r="M19" s="997">
        <f>IF(K19="","",K19)</f>
        <v>0</v>
      </c>
      <c r="N19" s="1003"/>
      <c r="O19" s="997"/>
      <c r="P19" s="997"/>
      <c r="Q19" s="993"/>
      <c r="R19" s="992"/>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row>
    <row r="20" spans="1:45" ht="18.600000000000001" customHeight="1">
      <c r="A20" s="483">
        <v>3</v>
      </c>
      <c r="B20" s="1002" t="s">
        <v>22</v>
      </c>
      <c r="C20" s="1002"/>
      <c r="D20" s="1002"/>
      <c r="E20" s="1002"/>
      <c r="F20" s="1002"/>
      <c r="G20" s="1002"/>
      <c r="H20" s="1002"/>
      <c r="I20" s="1002"/>
      <c r="J20" s="1002"/>
      <c r="K20" s="1002"/>
      <c r="L20" s="1002"/>
      <c r="M20" s="995"/>
      <c r="N20" s="1016"/>
      <c r="O20" s="1003" t="str">
        <f>IF(O16="","",O16-M19)</f>
        <v/>
      </c>
      <c r="P20" s="1017"/>
      <c r="Q20" s="1016"/>
      <c r="R20" s="993"/>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row>
    <row r="21" spans="1:45" ht="18.600000000000001" customHeight="1">
      <c r="A21" s="483">
        <v>4</v>
      </c>
      <c r="B21" s="1002" t="s">
        <v>295</v>
      </c>
      <c r="C21" s="1002"/>
      <c r="D21" s="1002"/>
      <c r="E21" s="1002"/>
      <c r="F21" s="1002"/>
      <c r="G21" s="1002"/>
      <c r="H21" s="1002"/>
      <c r="I21" s="1002"/>
      <c r="J21" s="1002"/>
      <c r="K21" s="1002"/>
      <c r="L21" s="1002"/>
      <c r="M21" s="995"/>
      <c r="N21" s="1016"/>
      <c r="O21" s="995"/>
      <c r="P21" s="993"/>
      <c r="Q21" s="1016"/>
      <c r="R21" s="993"/>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row>
    <row r="22" spans="1:45" ht="18.600000000000001" customHeight="1">
      <c r="A22" s="989"/>
      <c r="B22" s="434" t="s">
        <v>24</v>
      </c>
      <c r="C22" s="852" t="s">
        <v>296</v>
      </c>
      <c r="D22" s="852"/>
      <c r="E22" s="852"/>
      <c r="F22" s="852"/>
      <c r="G22" s="852"/>
      <c r="H22" s="852"/>
      <c r="I22" s="852"/>
      <c r="J22" s="852"/>
      <c r="K22" s="852"/>
      <c r="L22" s="852"/>
      <c r="M22" s="1003">
        <v>0</v>
      </c>
      <c r="N22" s="1020"/>
      <c r="O22" s="995"/>
      <c r="P22" s="993"/>
      <c r="Q22" s="1016"/>
      <c r="R22" s="993"/>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row>
    <row r="23" spans="1:45" ht="18.600000000000001" customHeight="1">
      <c r="A23" s="989"/>
      <c r="B23" s="434" t="s">
        <v>16</v>
      </c>
      <c r="C23" s="852" t="s">
        <v>297</v>
      </c>
      <c r="D23" s="852"/>
      <c r="E23" s="852"/>
      <c r="F23" s="852"/>
      <c r="G23" s="852"/>
      <c r="H23" s="852"/>
      <c r="I23" s="852"/>
      <c r="J23" s="852"/>
      <c r="K23" s="852"/>
      <c r="L23" s="852"/>
      <c r="M23" s="1021">
        <f>'Final Statement'!M11</f>
        <v>0</v>
      </c>
      <c r="N23" s="1020"/>
      <c r="O23" s="995"/>
      <c r="P23" s="993"/>
      <c r="Q23" s="1016"/>
      <c r="R23" s="993"/>
      <c r="S23" s="435"/>
      <c r="T23" s="435" t="str">
        <f>IF(DATA!P31="","","Other income")</f>
        <v/>
      </c>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row>
    <row r="24" spans="1:45" ht="18.600000000000001" customHeight="1">
      <c r="A24" s="483">
        <v>5</v>
      </c>
      <c r="B24" s="1002" t="s">
        <v>298</v>
      </c>
      <c r="C24" s="1002"/>
      <c r="D24" s="1002"/>
      <c r="E24" s="1002"/>
      <c r="F24" s="1002"/>
      <c r="G24" s="1002"/>
      <c r="H24" s="1002"/>
      <c r="I24" s="1002"/>
      <c r="J24" s="1002"/>
      <c r="K24" s="1002"/>
      <c r="L24" s="1002"/>
      <c r="M24" s="995"/>
      <c r="N24" s="1016"/>
      <c r="O24" s="1003">
        <f>M22+M23</f>
        <v>0</v>
      </c>
      <c r="P24" s="1017"/>
      <c r="Q24" s="1016"/>
      <c r="R24" s="993"/>
      <c r="S24" s="435"/>
      <c r="T24" s="435" t="str">
        <f>IF(DATA!P36="","","Interest on HBA")</f>
        <v/>
      </c>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row>
    <row r="25" spans="1:45" ht="18.600000000000001" customHeight="1">
      <c r="A25" s="483">
        <v>6</v>
      </c>
      <c r="B25" s="1016" t="s">
        <v>299</v>
      </c>
      <c r="C25" s="1016"/>
      <c r="D25" s="1016"/>
      <c r="E25" s="1016"/>
      <c r="F25" s="1016"/>
      <c r="G25" s="1016"/>
      <c r="H25" s="1016"/>
      <c r="I25" s="1016"/>
      <c r="J25" s="1016"/>
      <c r="K25" s="1016"/>
      <c r="L25" s="1016"/>
      <c r="M25" s="995"/>
      <c r="N25" s="1016"/>
      <c r="O25" s="995"/>
      <c r="P25" s="993"/>
      <c r="Q25" s="1018" t="str">
        <f>IF(O20="","",O20-O24)</f>
        <v/>
      </c>
      <c r="R25" s="1019"/>
      <c r="S25" s="435"/>
      <c r="T25" s="435" t="str">
        <f>CONCATENATE(T23,DATA!P31,"+",T24,"  -",DATA!P36)</f>
        <v>+  -</v>
      </c>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row>
    <row r="26" spans="1:45" ht="18.600000000000001" customHeight="1">
      <c r="A26" s="483">
        <v>7</v>
      </c>
      <c r="B26" s="1016" t="s">
        <v>300</v>
      </c>
      <c r="C26" s="1016"/>
      <c r="D26" s="1016"/>
      <c r="E26" s="1016"/>
      <c r="F26" s="1016"/>
      <c r="G26" s="1016"/>
      <c r="H26" s="1016"/>
      <c r="I26" s="1016"/>
      <c r="J26" s="1016"/>
      <c r="K26" s="1016"/>
      <c r="L26" s="1016"/>
      <c r="M26" s="995"/>
      <c r="N26" s="1016"/>
      <c r="O26" s="995"/>
      <c r="P26" s="993"/>
      <c r="Q26" s="1016"/>
      <c r="R26" s="993"/>
      <c r="S26" s="435"/>
      <c r="T26" s="168">
        <f>DATA!P31-DATA!P36</f>
        <v>0</v>
      </c>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row>
    <row r="27" spans="1:45" ht="18.600000000000001" customHeight="1">
      <c r="A27" s="989"/>
      <c r="B27" s="881" t="s">
        <v>301</v>
      </c>
      <c r="C27" s="881"/>
      <c r="D27" s="881"/>
      <c r="E27" s="881"/>
      <c r="F27" s="881"/>
      <c r="G27" s="881"/>
      <c r="H27" s="881"/>
      <c r="I27" s="881"/>
      <c r="J27" s="999"/>
      <c r="K27" s="989" t="s">
        <v>294</v>
      </c>
      <c r="L27" s="880"/>
      <c r="M27" s="995"/>
      <c r="N27" s="1016"/>
      <c r="O27" s="995"/>
      <c r="P27" s="993"/>
      <c r="Q27" s="1016"/>
      <c r="R27" s="993"/>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row>
    <row r="28" spans="1:45" ht="18.600000000000001" customHeight="1">
      <c r="A28" s="989"/>
      <c r="B28" s="881" t="str">
        <f>IF(T25="","",T25)</f>
        <v>+  -</v>
      </c>
      <c r="C28" s="881"/>
      <c r="D28" s="881"/>
      <c r="E28" s="881"/>
      <c r="F28" s="881"/>
      <c r="G28" s="881"/>
      <c r="H28" s="881"/>
      <c r="I28" s="881"/>
      <c r="J28" s="881"/>
      <c r="K28" s="880">
        <f>T26</f>
        <v>0</v>
      </c>
      <c r="L28" s="881"/>
      <c r="M28" s="995"/>
      <c r="N28" s="1016"/>
      <c r="O28" s="1003">
        <f>K28</f>
        <v>0</v>
      </c>
      <c r="P28" s="1017"/>
      <c r="Q28" s="1016"/>
      <c r="R28" s="993"/>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row>
    <row r="29" spans="1:45" ht="18.600000000000001" customHeight="1">
      <c r="A29" s="483">
        <v>8</v>
      </c>
      <c r="B29" s="1016" t="s">
        <v>302</v>
      </c>
      <c r="C29" s="1016"/>
      <c r="D29" s="1016"/>
      <c r="E29" s="1016"/>
      <c r="F29" s="1016"/>
      <c r="G29" s="1016"/>
      <c r="H29" s="1016"/>
      <c r="I29" s="1016"/>
      <c r="J29" s="1016"/>
      <c r="K29" s="1016"/>
      <c r="L29" s="1016"/>
      <c r="M29" s="995"/>
      <c r="N29" s="1016"/>
      <c r="O29" s="995"/>
      <c r="P29" s="993"/>
      <c r="Q29" s="1018" t="str">
        <f>IF(Q25="","",Q25+O28)</f>
        <v/>
      </c>
      <c r="R29" s="1019"/>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row>
    <row r="30" spans="1:45" ht="18.600000000000001" customHeight="1">
      <c r="A30" s="483">
        <v>9</v>
      </c>
      <c r="B30" s="1016" t="s">
        <v>303</v>
      </c>
      <c r="C30" s="1016"/>
      <c r="D30" s="1016"/>
      <c r="E30" s="1016"/>
      <c r="F30" s="1016"/>
      <c r="G30" s="1016"/>
      <c r="H30" s="1016"/>
      <c r="I30" s="1016"/>
      <c r="J30" s="1016"/>
      <c r="K30" s="1016"/>
      <c r="L30" s="1016"/>
      <c r="M30" s="995"/>
      <c r="N30" s="1016"/>
      <c r="O30" s="995"/>
      <c r="P30" s="993"/>
      <c r="Q30" s="1016"/>
      <c r="R30" s="993"/>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row>
    <row r="31" spans="1:45" ht="18.600000000000001" customHeight="1">
      <c r="A31" s="490"/>
      <c r="B31" s="1016" t="s">
        <v>304</v>
      </c>
      <c r="C31" s="1016"/>
      <c r="D31" s="1016"/>
      <c r="E31" s="1016"/>
      <c r="F31" s="1016"/>
      <c r="G31" s="1016"/>
      <c r="H31" s="1016"/>
      <c r="I31" s="1016"/>
      <c r="J31" s="1016"/>
      <c r="K31" s="1016"/>
      <c r="L31" s="1016"/>
      <c r="M31" s="995"/>
      <c r="N31" s="1016"/>
      <c r="O31" s="995"/>
      <c r="P31" s="993"/>
      <c r="Q31" s="1016"/>
      <c r="R31" s="993"/>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row>
    <row r="32" spans="1:45" ht="18.600000000000001" customHeight="1">
      <c r="A32" s="489"/>
      <c r="B32" s="433"/>
      <c r="C32" s="852" t="s">
        <v>305</v>
      </c>
      <c r="D32" s="852"/>
      <c r="E32" s="852"/>
      <c r="F32" s="852"/>
      <c r="G32" s="852"/>
      <c r="H32" s="852"/>
      <c r="I32" s="852"/>
      <c r="J32" s="852"/>
      <c r="K32" s="852"/>
      <c r="L32" s="852"/>
      <c r="M32" s="995"/>
      <c r="N32" s="1016"/>
      <c r="O32" s="982" t="s">
        <v>306</v>
      </c>
      <c r="P32" s="982"/>
      <c r="Q32" s="1023" t="s">
        <v>307</v>
      </c>
      <c r="R32" s="982"/>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row>
    <row r="33" spans="1:45" ht="18.600000000000001" customHeight="1">
      <c r="A33" s="489"/>
      <c r="B33" s="433"/>
      <c r="C33" s="852" t="s">
        <v>308</v>
      </c>
      <c r="D33" s="852"/>
      <c r="E33" s="852"/>
      <c r="F33" s="852"/>
      <c r="G33" s="852"/>
      <c r="H33" s="852"/>
      <c r="I33" s="852"/>
      <c r="J33" s="852"/>
      <c r="K33" s="852"/>
      <c r="L33" s="852"/>
      <c r="M33" s="995"/>
      <c r="N33" s="1016"/>
      <c r="O33" s="1022"/>
      <c r="P33" s="1022"/>
      <c r="Q33" s="1017">
        <f>'Final Statement'!M19</f>
        <v>0</v>
      </c>
      <c r="R33" s="997"/>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row>
    <row r="34" spans="1:45" ht="18.600000000000001" customHeight="1">
      <c r="A34" s="489"/>
      <c r="B34" s="433"/>
      <c r="C34" s="1002" t="s">
        <v>309</v>
      </c>
      <c r="D34" s="1002"/>
      <c r="E34" s="1002"/>
      <c r="F34" s="1002"/>
      <c r="G34" s="1002"/>
      <c r="H34" s="1002"/>
      <c r="I34" s="1002"/>
      <c r="J34" s="1002"/>
      <c r="K34" s="1002"/>
      <c r="L34" s="1002"/>
      <c r="M34" s="995"/>
      <c r="N34" s="1016"/>
      <c r="O34" s="1022"/>
      <c r="P34" s="1022"/>
      <c r="Q34" s="1017">
        <f>'Final Statement'!M21</f>
        <v>0</v>
      </c>
      <c r="R34" s="997"/>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row>
    <row r="35" spans="1:45" ht="18.600000000000001" customHeight="1">
      <c r="A35" s="489"/>
      <c r="B35" s="433"/>
      <c r="C35" s="1016" t="s">
        <v>310</v>
      </c>
      <c r="D35" s="1016"/>
      <c r="E35" s="1016"/>
      <c r="F35" s="1016"/>
      <c r="G35" s="1016"/>
      <c r="H35" s="1016"/>
      <c r="I35" s="1016"/>
      <c r="J35" s="1016"/>
      <c r="K35" s="1016"/>
      <c r="L35" s="1016"/>
      <c r="M35" s="995"/>
      <c r="N35" s="1016"/>
      <c r="O35" s="1022"/>
      <c r="P35" s="1022"/>
      <c r="Q35" s="1017">
        <f>'Final Statement'!M20</f>
        <v>0</v>
      </c>
      <c r="R35" s="997"/>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row>
    <row r="36" spans="1:45" ht="18.600000000000001" customHeight="1">
      <c r="A36" s="489"/>
      <c r="B36" s="433"/>
      <c r="C36" s="1016" t="str">
        <f>IF('Final Statement'!B22="","(iv)",T36)</f>
        <v>(iv)GPAIS</v>
      </c>
      <c r="D36" s="1016"/>
      <c r="E36" s="1016"/>
      <c r="F36" s="1016"/>
      <c r="G36" s="1016"/>
      <c r="H36" s="1016"/>
      <c r="I36" s="1016"/>
      <c r="J36" s="1016"/>
      <c r="K36" s="1016"/>
      <c r="L36" s="1016"/>
      <c r="M36" s="995"/>
      <c r="N36" s="1016"/>
      <c r="O36" s="1022"/>
      <c r="P36" s="1022"/>
      <c r="Q36" s="1017">
        <f>'Final Statement'!M22</f>
        <v>0</v>
      </c>
      <c r="R36" s="997"/>
      <c r="S36" s="435"/>
      <c r="T36" s="435" t="str">
        <f>CONCATENATE("(iv)",'Final Statement'!B22)</f>
        <v>(iv)GPAIS</v>
      </c>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row>
    <row r="37" spans="1:45" ht="18.600000000000001" customHeight="1">
      <c r="A37" s="489"/>
      <c r="B37" s="433"/>
      <c r="C37" s="1016" t="s">
        <v>311</v>
      </c>
      <c r="D37" s="1016"/>
      <c r="E37" s="1016"/>
      <c r="F37" s="1016"/>
      <c r="G37" s="1016"/>
      <c r="H37" s="1016"/>
      <c r="I37" s="1016"/>
      <c r="J37" s="1016"/>
      <c r="K37" s="1016"/>
      <c r="L37" s="1016"/>
      <c r="M37" s="995"/>
      <c r="N37" s="1016"/>
      <c r="O37" s="1022"/>
      <c r="P37" s="1022"/>
      <c r="Q37" s="1017">
        <f>'Final Statement'!M26</f>
        <v>0</v>
      </c>
      <c r="R37" s="997"/>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row>
    <row r="38" spans="1:45" ht="18.600000000000001" customHeight="1">
      <c r="A38" s="489"/>
      <c r="B38" s="433"/>
      <c r="C38" s="1016" t="s">
        <v>312</v>
      </c>
      <c r="D38" s="1016"/>
      <c r="E38" s="1016"/>
      <c r="F38" s="1016"/>
      <c r="G38" s="1016"/>
      <c r="H38" s="1016"/>
      <c r="I38" s="1016"/>
      <c r="J38" s="1016"/>
      <c r="K38" s="1016"/>
      <c r="L38" s="1016"/>
      <c r="M38" s="995"/>
      <c r="N38" s="1016"/>
      <c r="O38" s="1022"/>
      <c r="P38" s="1022"/>
      <c r="Q38" s="1017">
        <f>'Final Statement'!M24</f>
        <v>0</v>
      </c>
      <c r="R38" s="997"/>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row>
    <row r="39" spans="1:45" ht="18.600000000000001" customHeight="1">
      <c r="A39" s="489"/>
      <c r="B39" s="433"/>
      <c r="C39" s="1016" t="s">
        <v>313</v>
      </c>
      <c r="D39" s="1016"/>
      <c r="E39" s="1016"/>
      <c r="F39" s="1016"/>
      <c r="G39" s="1016"/>
      <c r="H39" s="1016"/>
      <c r="I39" s="1016"/>
      <c r="J39" s="1016"/>
      <c r="K39" s="1016"/>
      <c r="L39" s="1016"/>
      <c r="M39" s="995"/>
      <c r="N39" s="1016"/>
      <c r="O39" s="1022"/>
      <c r="P39" s="1022"/>
      <c r="Q39" s="1017">
        <f>'Final Statement'!M25</f>
        <v>0</v>
      </c>
      <c r="R39" s="997"/>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row>
    <row r="40" spans="1:45" ht="18.600000000000001" customHeight="1">
      <c r="A40" s="489"/>
      <c r="B40" s="433"/>
      <c r="C40" s="1016" t="str">
        <f>IF('Final Statement'!B23="","(viii)",'Form16 -B'!T40)</f>
        <v>(viii)</v>
      </c>
      <c r="D40" s="1016"/>
      <c r="E40" s="1016"/>
      <c r="F40" s="1016"/>
      <c r="G40" s="1016"/>
      <c r="H40" s="1016"/>
      <c r="I40" s="1016"/>
      <c r="J40" s="1016"/>
      <c r="K40" s="1016"/>
      <c r="L40" s="1016"/>
      <c r="M40" s="995"/>
      <c r="N40" s="1016"/>
      <c r="O40" s="1022"/>
      <c r="P40" s="1022"/>
      <c r="Q40" s="1017">
        <f>'Final Statement'!M23</f>
        <v>0</v>
      </c>
      <c r="R40" s="997"/>
      <c r="S40" s="435"/>
      <c r="T40" s="435" t="str">
        <f>CONCATENATE("(viii)",'Final Statement'!B23)</f>
        <v>(viii)</v>
      </c>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row>
    <row r="41" spans="1:45" ht="18.600000000000001" customHeight="1">
      <c r="A41" s="489"/>
      <c r="B41" s="433"/>
      <c r="C41" s="1016" t="str">
        <f>IF('Final Statement'!B27="","(ix)",'Form16 -B'!T41)</f>
        <v>(ix)</v>
      </c>
      <c r="D41" s="1016"/>
      <c r="E41" s="1016"/>
      <c r="F41" s="1016"/>
      <c r="G41" s="1016"/>
      <c r="H41" s="1016"/>
      <c r="I41" s="1016"/>
      <c r="J41" s="1016"/>
      <c r="K41" s="1016"/>
      <c r="L41" s="1016"/>
      <c r="M41" s="995"/>
      <c r="N41" s="1016"/>
      <c r="O41" s="1022"/>
      <c r="P41" s="1022"/>
      <c r="Q41" s="1017">
        <f>'Final Statement'!M27</f>
        <v>0</v>
      </c>
      <c r="R41" s="997"/>
      <c r="S41" s="435"/>
      <c r="T41" s="435" t="str">
        <f>CONCATENATE("(ix)",'Final Statement'!B27)</f>
        <v>(ix)</v>
      </c>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row>
    <row r="42" spans="1:45" ht="18.600000000000001" customHeight="1">
      <c r="A42" s="489"/>
      <c r="B42" s="433"/>
      <c r="C42" s="1016" t="str">
        <f>IF('Final Statement'!B28="","(x)",'Form16 -B'!T42)</f>
        <v>(x)</v>
      </c>
      <c r="D42" s="1016"/>
      <c r="E42" s="1016"/>
      <c r="F42" s="1016"/>
      <c r="G42" s="1016"/>
      <c r="H42" s="1016"/>
      <c r="I42" s="1016"/>
      <c r="J42" s="1016"/>
      <c r="K42" s="1016"/>
      <c r="L42" s="1016"/>
      <c r="M42" s="995"/>
      <c r="N42" s="1016"/>
      <c r="O42" s="1022"/>
      <c r="P42" s="1022"/>
      <c r="Q42" s="1017">
        <f>'Final Statement'!M28</f>
        <v>0</v>
      </c>
      <c r="R42" s="997"/>
      <c r="S42" s="435"/>
      <c r="T42" s="435" t="str">
        <f>CONCATENATE("(x)",'Final Statement'!B28)</f>
        <v>(x)</v>
      </c>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row>
    <row r="43" spans="1:45" ht="18.600000000000001" customHeight="1">
      <c r="A43" s="489"/>
      <c r="B43" s="433"/>
      <c r="C43" s="1024" t="s">
        <v>359</v>
      </c>
      <c r="D43" s="1024"/>
      <c r="E43" s="1024"/>
      <c r="F43" s="1024"/>
      <c r="G43" s="1024"/>
      <c r="H43" s="1024"/>
      <c r="I43" s="1024"/>
      <c r="J43" s="1024"/>
      <c r="K43" s="1024"/>
      <c r="L43" s="1024"/>
      <c r="M43" s="485"/>
      <c r="N43" s="486"/>
      <c r="O43" s="1025"/>
      <c r="P43" s="1026"/>
      <c r="Q43" s="1007">
        <f>'Final Statement'!M29+'Final Statement'!M31</f>
        <v>0</v>
      </c>
      <c r="R43" s="1008"/>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row>
    <row r="44" spans="1:45" ht="18.600000000000001" customHeight="1">
      <c r="A44" s="489"/>
      <c r="B44" s="1002" t="s">
        <v>314</v>
      </c>
      <c r="C44" s="1002"/>
      <c r="D44" s="1002"/>
      <c r="E44" s="1002"/>
      <c r="F44" s="1002"/>
      <c r="G44" s="1002"/>
      <c r="H44" s="1002"/>
      <c r="I44" s="1002"/>
      <c r="J44" s="1002"/>
      <c r="K44" s="1002"/>
      <c r="L44" s="1002"/>
      <c r="M44" s="982" t="s">
        <v>315</v>
      </c>
      <c r="N44" s="1027"/>
      <c r="O44" s="982" t="s">
        <v>316</v>
      </c>
      <c r="P44" s="982"/>
      <c r="Q44" s="1023" t="s">
        <v>307</v>
      </c>
      <c r="R44" s="982"/>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row>
    <row r="45" spans="1:45" ht="18.600000000000001" customHeight="1">
      <c r="A45" s="489"/>
      <c r="B45" s="849"/>
      <c r="C45" s="1016" t="s">
        <v>317</v>
      </c>
      <c r="D45" s="1016"/>
      <c r="E45" s="1016"/>
      <c r="F45" s="1016"/>
      <c r="G45" s="1016"/>
      <c r="H45" s="1016"/>
      <c r="I45" s="1016"/>
      <c r="J45" s="1016"/>
      <c r="K45" s="1016"/>
      <c r="L45" s="1016"/>
      <c r="M45" s="1022"/>
      <c r="N45" s="1028"/>
      <c r="O45" s="1022"/>
      <c r="P45" s="1022"/>
      <c r="Q45" s="1017">
        <f>'Final Statement'!M33</f>
        <v>0</v>
      </c>
      <c r="R45" s="997"/>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row>
    <row r="46" spans="1:45" ht="18.600000000000001" customHeight="1">
      <c r="A46" s="489"/>
      <c r="B46" s="849"/>
      <c r="C46" s="1016" t="s">
        <v>318</v>
      </c>
      <c r="D46" s="1016"/>
      <c r="E46" s="1016"/>
      <c r="F46" s="1016"/>
      <c r="G46" s="1016"/>
      <c r="H46" s="1016"/>
      <c r="I46" s="1016"/>
      <c r="J46" s="1016"/>
      <c r="K46" s="1016"/>
      <c r="L46" s="1016"/>
      <c r="M46" s="1022"/>
      <c r="N46" s="1028"/>
      <c r="O46" s="1022"/>
      <c r="P46" s="1022"/>
      <c r="Q46" s="1017">
        <f>'Final Statement'!M34</f>
        <v>0</v>
      </c>
      <c r="R46" s="997"/>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row>
    <row r="47" spans="1:45" ht="18.600000000000001" customHeight="1">
      <c r="A47" s="489"/>
      <c r="B47" s="849"/>
      <c r="C47" s="1016" t="s">
        <v>319</v>
      </c>
      <c r="D47" s="1016"/>
      <c r="E47" s="1016"/>
      <c r="F47" s="1016"/>
      <c r="G47" s="1016"/>
      <c r="H47" s="1016"/>
      <c r="I47" s="1016"/>
      <c r="J47" s="1016"/>
      <c r="K47" s="1016"/>
      <c r="L47" s="1016"/>
      <c r="M47" s="1022"/>
      <c r="N47" s="1028"/>
      <c r="O47" s="1022"/>
      <c r="P47" s="1022"/>
      <c r="Q47" s="1017">
        <f>'Final Statement'!M35</f>
        <v>0</v>
      </c>
      <c r="R47" s="997"/>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row>
    <row r="48" spans="1:45" ht="18.600000000000001" customHeight="1">
      <c r="A48" s="489"/>
      <c r="B48" s="849"/>
      <c r="C48" s="1016" t="s">
        <v>730</v>
      </c>
      <c r="D48" s="1016"/>
      <c r="E48" s="1016"/>
      <c r="F48" s="1016"/>
      <c r="G48" s="1016"/>
      <c r="H48" s="1016"/>
      <c r="I48" s="1016"/>
      <c r="J48" s="1016"/>
      <c r="K48" s="1016"/>
      <c r="L48" s="1016"/>
      <c r="M48" s="1022"/>
      <c r="N48" s="1028"/>
      <c r="O48" s="1022"/>
      <c r="P48" s="1022"/>
      <c r="Q48" s="1017">
        <f>'Final Statement'!M36</f>
        <v>0</v>
      </c>
      <c r="R48" s="997"/>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row>
    <row r="49" spans="1:45" ht="18.600000000000001" customHeight="1">
      <c r="A49" s="489"/>
      <c r="B49" s="849"/>
      <c r="C49" s="1016" t="s">
        <v>320</v>
      </c>
      <c r="D49" s="1016"/>
      <c r="E49" s="1016"/>
      <c r="F49" s="1016"/>
      <c r="G49" s="1016"/>
      <c r="H49" s="1016"/>
      <c r="I49" s="1016"/>
      <c r="J49" s="1016"/>
      <c r="K49" s="1016"/>
      <c r="L49" s="1016"/>
      <c r="M49" s="1022"/>
      <c r="N49" s="1028"/>
      <c r="O49" s="1022"/>
      <c r="P49" s="1022"/>
      <c r="Q49" s="1017">
        <f>'Final Statement'!M37</f>
        <v>0</v>
      </c>
      <c r="R49" s="997"/>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row>
    <row r="50" spans="1:45" ht="18.600000000000001" customHeight="1">
      <c r="A50" s="491"/>
      <c r="B50" s="849"/>
      <c r="C50" s="1016" t="s">
        <v>339</v>
      </c>
      <c r="D50" s="1016"/>
      <c r="E50" s="1016"/>
      <c r="F50" s="1016"/>
      <c r="G50" s="1016"/>
      <c r="H50" s="1016"/>
      <c r="I50" s="1016"/>
      <c r="J50" s="1016"/>
      <c r="K50" s="1016"/>
      <c r="L50" s="1016"/>
      <c r="M50" s="1022"/>
      <c r="N50" s="1028"/>
      <c r="O50" s="1022"/>
      <c r="P50" s="1022"/>
      <c r="Q50" s="1017">
        <f>'Final Statement'!M38</f>
        <v>0</v>
      </c>
      <c r="R50" s="997"/>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row>
    <row r="51" spans="1:45" ht="18.600000000000001" customHeight="1">
      <c r="A51" s="483">
        <v>10</v>
      </c>
      <c r="B51" s="1002" t="s">
        <v>321</v>
      </c>
      <c r="C51" s="1002"/>
      <c r="D51" s="1002"/>
      <c r="E51" s="1002"/>
      <c r="F51" s="1002"/>
      <c r="G51" s="1002"/>
      <c r="H51" s="1002"/>
      <c r="I51" s="1002"/>
      <c r="J51" s="1002"/>
      <c r="K51" s="1002"/>
      <c r="L51" s="1002"/>
      <c r="M51" s="1029"/>
      <c r="N51" s="1030"/>
      <c r="O51" s="1029"/>
      <c r="P51" s="1031"/>
      <c r="Q51" s="1018">
        <f>'Final Statement'!M39</f>
        <v>0</v>
      </c>
      <c r="R51" s="1019"/>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row>
    <row r="52" spans="1:45" ht="18.600000000000001" customHeight="1">
      <c r="A52" s="483">
        <v>11</v>
      </c>
      <c r="B52" s="1002" t="s">
        <v>322</v>
      </c>
      <c r="C52" s="1002"/>
      <c r="D52" s="1002"/>
      <c r="E52" s="1002"/>
      <c r="F52" s="1002"/>
      <c r="G52" s="1002"/>
      <c r="H52" s="1002"/>
      <c r="I52" s="1002"/>
      <c r="J52" s="1002"/>
      <c r="K52" s="1002"/>
      <c r="L52" s="1002"/>
      <c r="M52" s="995"/>
      <c r="N52" s="1016"/>
      <c r="O52" s="995"/>
      <c r="P52" s="993"/>
      <c r="Q52" s="1018">
        <f>'Final Statement'!M40</f>
        <v>0</v>
      </c>
      <c r="R52" s="1019"/>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row>
    <row r="53" spans="1:45" ht="18.600000000000001" customHeight="1">
      <c r="A53" s="483">
        <v>12</v>
      </c>
      <c r="B53" s="1002" t="s">
        <v>323</v>
      </c>
      <c r="C53" s="1002"/>
      <c r="D53" s="1002"/>
      <c r="E53" s="1002"/>
      <c r="F53" s="1002"/>
      <c r="G53" s="1002"/>
      <c r="H53" s="1002"/>
      <c r="I53" s="1002"/>
      <c r="J53" s="1002"/>
      <c r="K53" s="1002"/>
      <c r="L53" s="1002"/>
      <c r="M53" s="995"/>
      <c r="N53" s="1016"/>
      <c r="O53" s="995"/>
      <c r="P53" s="993"/>
      <c r="Q53" s="1018">
        <f>'Final Statement'!M43</f>
        <v>0</v>
      </c>
      <c r="R53" s="1019"/>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row>
    <row r="54" spans="1:45" ht="18.600000000000001" customHeight="1">
      <c r="A54" s="483">
        <v>13</v>
      </c>
      <c r="B54" s="1016" t="s">
        <v>324</v>
      </c>
      <c r="C54" s="1016"/>
      <c r="D54" s="1016"/>
      <c r="E54" s="1016"/>
      <c r="F54" s="1016"/>
      <c r="G54" s="1016"/>
      <c r="H54" s="1016"/>
      <c r="I54" s="1016"/>
      <c r="J54" s="1016"/>
      <c r="K54" s="1016"/>
      <c r="L54" s="1016"/>
      <c r="M54" s="995"/>
      <c r="N54" s="1016"/>
      <c r="O54" s="995"/>
      <c r="P54" s="993"/>
      <c r="Q54" s="1020">
        <f>'Final Statement'!M44</f>
        <v>0</v>
      </c>
      <c r="R54" s="1017"/>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row>
    <row r="55" spans="1:45" ht="18.600000000000001" customHeight="1">
      <c r="A55" s="483">
        <v>14</v>
      </c>
      <c r="B55" s="1016" t="s">
        <v>325</v>
      </c>
      <c r="C55" s="1016"/>
      <c r="D55" s="1016"/>
      <c r="E55" s="1016"/>
      <c r="F55" s="1016"/>
      <c r="G55" s="1016"/>
      <c r="H55" s="1016"/>
      <c r="I55" s="1016"/>
      <c r="J55" s="1016"/>
      <c r="K55" s="1016"/>
      <c r="L55" s="1016"/>
      <c r="M55" s="995"/>
      <c r="N55" s="1016"/>
      <c r="O55" s="995"/>
      <c r="P55" s="993"/>
      <c r="Q55" s="1035">
        <f>'Final Statement'!M45</f>
        <v>0</v>
      </c>
      <c r="R55" s="1019"/>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row>
    <row r="56" spans="1:45" ht="18.600000000000001" customHeight="1">
      <c r="A56" s="483">
        <v>15</v>
      </c>
      <c r="B56" s="1016" t="s">
        <v>326</v>
      </c>
      <c r="C56" s="1016"/>
      <c r="D56" s="1016"/>
      <c r="E56" s="1016"/>
      <c r="F56" s="1016"/>
      <c r="G56" s="1016"/>
      <c r="H56" s="1016"/>
      <c r="I56" s="1016"/>
      <c r="J56" s="1016"/>
      <c r="K56" s="1016"/>
      <c r="L56" s="1016"/>
      <c r="M56" s="995"/>
      <c r="N56" s="1016"/>
      <c r="O56" s="995"/>
      <c r="P56" s="993"/>
      <c r="Q56" s="1032">
        <f>'Final Statement'!M46</f>
        <v>0</v>
      </c>
      <c r="R56" s="1017"/>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row>
    <row r="57" spans="1:45" ht="18.600000000000001" customHeight="1">
      <c r="A57" s="483">
        <v>16</v>
      </c>
      <c r="B57" s="1016" t="s">
        <v>327</v>
      </c>
      <c r="C57" s="1016"/>
      <c r="D57" s="1016"/>
      <c r="E57" s="1016"/>
      <c r="F57" s="1016"/>
      <c r="G57" s="1016"/>
      <c r="H57" s="1016"/>
      <c r="I57" s="1016"/>
      <c r="J57" s="1016"/>
      <c r="K57" s="1016"/>
      <c r="L57" s="1016"/>
      <c r="M57" s="995"/>
      <c r="N57" s="1016"/>
      <c r="O57" s="995"/>
      <c r="P57" s="993"/>
      <c r="Q57" s="1033">
        <f>'Final Statement'!M47</f>
        <v>0</v>
      </c>
      <c r="R57" s="1034"/>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row>
    <row r="58" spans="1:45" ht="18.600000000000001" customHeight="1">
      <c r="A58" s="1041" t="s">
        <v>328</v>
      </c>
      <c r="B58" s="1042"/>
      <c r="C58" s="1042"/>
      <c r="D58" s="1042"/>
      <c r="E58" s="1042"/>
      <c r="F58" s="1042"/>
      <c r="G58" s="1042"/>
      <c r="H58" s="1042"/>
      <c r="I58" s="1042"/>
      <c r="J58" s="1042"/>
      <c r="K58" s="1042"/>
      <c r="L58" s="1042"/>
      <c r="M58" s="1042"/>
      <c r="N58" s="1042"/>
      <c r="O58" s="1042"/>
      <c r="P58" s="1042"/>
      <c r="Q58" s="1042"/>
      <c r="R58" s="1043"/>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row>
    <row r="59" spans="1:45" ht="18.600000000000001" customHeight="1">
      <c r="A59" s="487" t="s">
        <v>329</v>
      </c>
      <c r="B59" s="488" t="s">
        <v>330</v>
      </c>
      <c r="C59" s="1044" t="s">
        <v>342</v>
      </c>
      <c r="D59" s="1044"/>
      <c r="E59" s="1044"/>
      <c r="F59" s="1044"/>
      <c r="G59" s="1044"/>
      <c r="H59" s="1044"/>
      <c r="I59" s="1044"/>
      <c r="J59" s="994" t="s">
        <v>331</v>
      </c>
      <c r="K59" s="994"/>
      <c r="L59" s="994"/>
      <c r="M59" s="1044" t="s">
        <v>343</v>
      </c>
      <c r="N59" s="1044"/>
      <c r="O59" s="1044"/>
      <c r="P59" s="1044"/>
      <c r="Q59" s="1044"/>
      <c r="R59" s="1012"/>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row>
    <row r="60" spans="1:45" ht="18.600000000000001" customHeight="1">
      <c r="A60" s="1045" t="s">
        <v>332</v>
      </c>
      <c r="B60" s="1046"/>
      <c r="C60" s="1046"/>
      <c r="D60" s="1046"/>
      <c r="E60" s="1046"/>
      <c r="F60" s="1046"/>
      <c r="G60" s="1046"/>
      <c r="H60" s="1046"/>
      <c r="I60" s="1046"/>
      <c r="J60" s="1046"/>
      <c r="K60" s="1046"/>
      <c r="L60" s="1046"/>
      <c r="M60" s="1046"/>
      <c r="N60" s="1046"/>
      <c r="O60" s="1046"/>
      <c r="P60" s="1046"/>
      <c r="Q60" s="1046"/>
      <c r="R60" s="1047"/>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row>
    <row r="61" spans="1:45" ht="18.600000000000001" customHeight="1">
      <c r="A61" s="995" t="s">
        <v>333</v>
      </c>
      <c r="B61" s="1016"/>
      <c r="C61" s="1016"/>
      <c r="D61" s="1016"/>
      <c r="E61" s="1016"/>
      <c r="F61" s="1016"/>
      <c r="G61" s="1016"/>
      <c r="H61" s="1016"/>
      <c r="I61" s="1016"/>
      <c r="J61" s="1016"/>
      <c r="K61" s="1016"/>
      <c r="L61" s="1016"/>
      <c r="M61" s="1016"/>
      <c r="N61" s="1016"/>
      <c r="O61" s="1016"/>
      <c r="P61" s="1016"/>
      <c r="Q61" s="1016"/>
      <c r="R61" s="993"/>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row>
    <row r="62" spans="1:45" ht="18.600000000000001" customHeight="1">
      <c r="A62" s="991" t="s">
        <v>334</v>
      </c>
      <c r="B62" s="1036"/>
      <c r="C62" s="1036"/>
      <c r="D62" s="1036"/>
      <c r="E62" s="1036"/>
      <c r="F62" s="1036"/>
      <c r="G62" s="1036"/>
      <c r="H62" s="1036"/>
      <c r="I62" s="1036"/>
      <c r="J62" s="1036"/>
      <c r="K62" s="1036"/>
      <c r="L62" s="1036"/>
      <c r="M62" s="1036"/>
      <c r="N62" s="1036"/>
      <c r="O62" s="1036"/>
      <c r="P62" s="1036"/>
      <c r="Q62" s="1036"/>
      <c r="R62" s="1037"/>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row>
    <row r="63" spans="1:45" ht="18.600000000000001" customHeight="1">
      <c r="A63" s="1038" t="s">
        <v>279</v>
      </c>
      <c r="B63" s="1039"/>
      <c r="C63" s="1039"/>
      <c r="D63" s="1039"/>
      <c r="E63" s="1039"/>
      <c r="F63" s="1039"/>
      <c r="G63" s="1040"/>
      <c r="H63" s="989" t="s">
        <v>335</v>
      </c>
      <c r="I63" s="989"/>
      <c r="J63" s="989"/>
      <c r="K63" s="989"/>
      <c r="L63" s="989"/>
      <c r="M63" s="989"/>
      <c r="N63" s="989"/>
      <c r="O63" s="989"/>
      <c r="P63" s="989"/>
      <c r="Q63" s="989"/>
      <c r="R63" s="989"/>
      <c r="S63" s="435"/>
      <c r="T63" s="435"/>
      <c r="U63" s="435"/>
      <c r="V63" s="435"/>
      <c r="W63" s="167"/>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row>
    <row r="64" spans="1:45" ht="18.600000000000001" customHeight="1">
      <c r="A64" s="991" t="s">
        <v>336</v>
      </c>
      <c r="B64" s="1036"/>
      <c r="C64" s="1036"/>
      <c r="D64" s="1036"/>
      <c r="E64" s="1036"/>
      <c r="F64" s="1036"/>
      <c r="G64" s="1037"/>
      <c r="H64" s="989"/>
      <c r="I64" s="989"/>
      <c r="J64" s="989"/>
      <c r="K64" s="989"/>
      <c r="L64" s="989"/>
      <c r="M64" s="989"/>
      <c r="N64" s="989"/>
      <c r="O64" s="989"/>
      <c r="P64" s="989"/>
      <c r="Q64" s="989"/>
      <c r="R64" s="989"/>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row>
    <row r="65" spans="1:45" ht="18.600000000000001" customHeight="1">
      <c r="A65" s="989" t="s">
        <v>337</v>
      </c>
      <c r="B65" s="989"/>
      <c r="C65" s="989"/>
      <c r="D65" s="989"/>
      <c r="E65" s="989"/>
      <c r="F65" s="989"/>
      <c r="G65" s="989"/>
      <c r="H65" s="989" t="s">
        <v>338</v>
      </c>
      <c r="I65" s="989"/>
      <c r="J65" s="989"/>
      <c r="K65" s="989"/>
      <c r="L65" s="989"/>
      <c r="M65" s="989"/>
      <c r="N65" s="989"/>
      <c r="O65" s="989"/>
      <c r="P65" s="989"/>
      <c r="Q65" s="989"/>
      <c r="R65" s="989"/>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row>
    <row r="66" spans="1:45">
      <c r="A66" s="435"/>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row>
    <row r="67" spans="1:45">
      <c r="A67" s="435"/>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row>
    <row r="68" spans="1:45">
      <c r="A68" s="435"/>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row>
    <row r="69" spans="1:45">
      <c r="A69" s="435"/>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c r="AP69" s="435"/>
      <c r="AQ69" s="435"/>
      <c r="AR69" s="435"/>
      <c r="AS69" s="435"/>
    </row>
    <row r="70" spans="1:45">
      <c r="A70" s="435"/>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row>
    <row r="71" spans="1:45">
      <c r="A71" s="435"/>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row>
    <row r="72" spans="1:45">
      <c r="A72" s="435"/>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row>
    <row r="73" spans="1:45">
      <c r="A73" s="435"/>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row>
    <row r="74" spans="1:45">
      <c r="A74" s="435"/>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row>
    <row r="75" spans="1:45">
      <c r="A75" s="435"/>
      <c r="B75" s="435"/>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row>
    <row r="76" spans="1:45">
      <c r="A76" s="435"/>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row>
    <row r="77" spans="1:45">
      <c r="A77" s="435"/>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row>
    <row r="78" spans="1:45">
      <c r="A78" s="435"/>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row>
    <row r="79" spans="1:45">
      <c r="A79" s="435"/>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row>
    <row r="80" spans="1:45">
      <c r="A80" s="435"/>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row>
    <row r="81" spans="1:45">
      <c r="A81" s="435"/>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row>
    <row r="82" spans="1:45">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row>
    <row r="83" spans="1:45">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row>
    <row r="84" spans="1:45">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row>
    <row r="85" spans="1:45">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row>
    <row r="86" spans="1:45">
      <c r="A86" s="435"/>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row>
    <row r="87" spans="1:45">
      <c r="A87" s="435"/>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row>
    <row r="88" spans="1:45">
      <c r="A88" s="435"/>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row>
    <row r="89" spans="1:45">
      <c r="A89" s="435"/>
      <c r="B89" s="435"/>
      <c r="C89" s="435"/>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row>
    <row r="90" spans="1:45">
      <c r="A90" s="435"/>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row>
    <row r="91" spans="1:45">
      <c r="A91" s="435"/>
      <c r="B91" s="435"/>
      <c r="C91" s="435"/>
      <c r="D91" s="435"/>
      <c r="E91" s="435"/>
      <c r="F91" s="435"/>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row>
    <row r="92" spans="1:45">
      <c r="A92" s="435"/>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row>
    <row r="93" spans="1:45">
      <c r="A93" s="435"/>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row>
    <row r="94" spans="1:45">
      <c r="A94" s="435"/>
      <c r="B94" s="435"/>
      <c r="C94" s="435"/>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row>
    <row r="95" spans="1:45">
      <c r="A95" s="435"/>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row>
    <row r="96" spans="1:45">
      <c r="A96" s="435"/>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row>
    <row r="97" spans="1:45">
      <c r="A97" s="435"/>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row>
    <row r="98" spans="1:45">
      <c r="A98" s="435"/>
      <c r="B98" s="435"/>
      <c r="C98" s="435"/>
      <c r="D98" s="435"/>
      <c r="E98" s="435"/>
      <c r="F98" s="435"/>
      <c r="G98" s="435"/>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row>
    <row r="99" spans="1:45">
      <c r="A99" s="435"/>
      <c r="B99" s="435"/>
      <c r="C99" s="435"/>
      <c r="D99" s="435"/>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row>
    <row r="100" spans="1:45">
      <c r="A100" s="435"/>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row>
    <row r="101" spans="1:45">
      <c r="A101" s="435"/>
      <c r="B101" s="435"/>
      <c r="C101" s="43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row>
    <row r="102" spans="1:45">
      <c r="A102" s="435"/>
      <c r="B102" s="435"/>
      <c r="C102" s="43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row>
    <row r="103" spans="1:45">
      <c r="A103" s="435"/>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row>
    <row r="104" spans="1:45">
      <c r="A104" s="435"/>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row>
    <row r="105" spans="1:45">
      <c r="A105" s="435"/>
      <c r="B105" s="435"/>
      <c r="C105" s="435"/>
      <c r="D105" s="435"/>
      <c r="E105" s="435"/>
      <c r="F105" s="435"/>
      <c r="G105" s="435"/>
      <c r="H105" s="435"/>
      <c r="I105" s="435"/>
      <c r="J105" s="435"/>
      <c r="K105" s="435"/>
      <c r="L105" s="435"/>
      <c r="M105" s="435"/>
      <c r="N105" s="435"/>
      <c r="O105" s="435"/>
      <c r="P105" s="435"/>
      <c r="Q105" s="435"/>
      <c r="R105" s="435"/>
      <c r="S105" s="435"/>
    </row>
    <row r="106" spans="1:45">
      <c r="A106" s="435"/>
      <c r="B106" s="435"/>
      <c r="C106" s="435"/>
      <c r="D106" s="435"/>
      <c r="E106" s="435"/>
      <c r="F106" s="435"/>
      <c r="G106" s="435"/>
      <c r="H106" s="435"/>
      <c r="I106" s="435"/>
      <c r="J106" s="435"/>
      <c r="K106" s="435"/>
      <c r="L106" s="435"/>
      <c r="M106" s="435"/>
      <c r="N106" s="435"/>
      <c r="O106" s="435"/>
      <c r="P106" s="435"/>
      <c r="Q106" s="435"/>
      <c r="R106" s="435"/>
      <c r="S106" s="435"/>
    </row>
  </sheetData>
  <sheetProtection algorithmName="SHA-512" hashValue="PCAC0NBUFZDPpZKsERF+0QbqrAQz19Zh/B1xY96yAKnihqi/6kspiosrmpTh5t1Gcci08btgP3nLUxixtTWxLA==" saltValue="JKOmzJhpeS/inTAV6288iQ==" spinCount="100000" sheet="1" objects="1" scenarios="1" selectLockedCells="1"/>
  <mergeCells count="230">
    <mergeCell ref="A62:R62"/>
    <mergeCell ref="A63:G63"/>
    <mergeCell ref="H63:R64"/>
    <mergeCell ref="A64:G64"/>
    <mergeCell ref="A65:C65"/>
    <mergeCell ref="D65:G65"/>
    <mergeCell ref="H65:K65"/>
    <mergeCell ref="L65:R65"/>
    <mergeCell ref="A58:R58"/>
    <mergeCell ref="C59:I59"/>
    <mergeCell ref="J59:L59"/>
    <mergeCell ref="M59:R59"/>
    <mergeCell ref="A60:R60"/>
    <mergeCell ref="A61:R61"/>
    <mergeCell ref="B56:L56"/>
    <mergeCell ref="M56:N56"/>
    <mergeCell ref="O56:P56"/>
    <mergeCell ref="Q56:R56"/>
    <mergeCell ref="B57:L57"/>
    <mergeCell ref="M57:N57"/>
    <mergeCell ref="O57:P57"/>
    <mergeCell ref="Q57:R57"/>
    <mergeCell ref="B54:L54"/>
    <mergeCell ref="M54:N54"/>
    <mergeCell ref="O54:P54"/>
    <mergeCell ref="Q54:R54"/>
    <mergeCell ref="B55:L55"/>
    <mergeCell ref="M55:N55"/>
    <mergeCell ref="O55:P55"/>
    <mergeCell ref="Q55:R55"/>
    <mergeCell ref="Q47:R47"/>
    <mergeCell ref="B52:L52"/>
    <mergeCell ref="M52:N52"/>
    <mergeCell ref="O52:P52"/>
    <mergeCell ref="Q52:R52"/>
    <mergeCell ref="B53:L53"/>
    <mergeCell ref="M53:N53"/>
    <mergeCell ref="O53:P53"/>
    <mergeCell ref="Q53:R53"/>
    <mergeCell ref="C50:L50"/>
    <mergeCell ref="M50:N50"/>
    <mergeCell ref="O50:P50"/>
    <mergeCell ref="Q50:R50"/>
    <mergeCell ref="B51:L51"/>
    <mergeCell ref="M51:N51"/>
    <mergeCell ref="O51:P51"/>
    <mergeCell ref="Q51:R51"/>
    <mergeCell ref="B44:L44"/>
    <mergeCell ref="M44:N44"/>
    <mergeCell ref="O44:P44"/>
    <mergeCell ref="Q44:R44"/>
    <mergeCell ref="B45:B50"/>
    <mergeCell ref="C45:L45"/>
    <mergeCell ref="M45:N45"/>
    <mergeCell ref="O45:P45"/>
    <mergeCell ref="Q45:R45"/>
    <mergeCell ref="C46:L46"/>
    <mergeCell ref="C48:L48"/>
    <mergeCell ref="M48:N48"/>
    <mergeCell ref="O48:P48"/>
    <mergeCell ref="Q48:R48"/>
    <mergeCell ref="C49:L49"/>
    <mergeCell ref="M49:N49"/>
    <mergeCell ref="O49:P49"/>
    <mergeCell ref="Q49:R49"/>
    <mergeCell ref="M46:N46"/>
    <mergeCell ref="O46:P46"/>
    <mergeCell ref="Q46:R46"/>
    <mergeCell ref="C47:L47"/>
    <mergeCell ref="M47:N47"/>
    <mergeCell ref="O47:P47"/>
    <mergeCell ref="C42:L42"/>
    <mergeCell ref="M42:N42"/>
    <mergeCell ref="O42:P42"/>
    <mergeCell ref="Q42:R42"/>
    <mergeCell ref="C43:L43"/>
    <mergeCell ref="O43:P43"/>
    <mergeCell ref="Q43:R43"/>
    <mergeCell ref="C40:L40"/>
    <mergeCell ref="M40:N40"/>
    <mergeCell ref="O40:P40"/>
    <mergeCell ref="Q40:R40"/>
    <mergeCell ref="C41:L41"/>
    <mergeCell ref="M41:N41"/>
    <mergeCell ref="O41:P41"/>
    <mergeCell ref="Q41:R41"/>
    <mergeCell ref="C38:L38"/>
    <mergeCell ref="M38:N38"/>
    <mergeCell ref="O38:P38"/>
    <mergeCell ref="Q38:R38"/>
    <mergeCell ref="C39:L39"/>
    <mergeCell ref="M39:N39"/>
    <mergeCell ref="O39:P39"/>
    <mergeCell ref="Q39:R39"/>
    <mergeCell ref="C36:L36"/>
    <mergeCell ref="M36:N36"/>
    <mergeCell ref="O36:P36"/>
    <mergeCell ref="Q36:R36"/>
    <mergeCell ref="C37:L37"/>
    <mergeCell ref="M37:N37"/>
    <mergeCell ref="O37:P37"/>
    <mergeCell ref="Q37:R37"/>
    <mergeCell ref="C34:L34"/>
    <mergeCell ref="M34:N34"/>
    <mergeCell ref="O34:P34"/>
    <mergeCell ref="Q34:R34"/>
    <mergeCell ref="C35:L35"/>
    <mergeCell ref="M35:N35"/>
    <mergeCell ref="O35:P35"/>
    <mergeCell ref="Q35:R35"/>
    <mergeCell ref="C32:L32"/>
    <mergeCell ref="M32:N32"/>
    <mergeCell ref="O32:P32"/>
    <mergeCell ref="Q32:R32"/>
    <mergeCell ref="C33:L33"/>
    <mergeCell ref="M33:N33"/>
    <mergeCell ref="O33:P33"/>
    <mergeCell ref="Q33:R33"/>
    <mergeCell ref="B29:L29"/>
    <mergeCell ref="M29:N29"/>
    <mergeCell ref="O29:P29"/>
    <mergeCell ref="Q29:R29"/>
    <mergeCell ref="B30:L30"/>
    <mergeCell ref="M30:N30"/>
    <mergeCell ref="O30:P30"/>
    <mergeCell ref="Q30:R30"/>
    <mergeCell ref="B31:L31"/>
    <mergeCell ref="M31:N31"/>
    <mergeCell ref="O31:P31"/>
    <mergeCell ref="Q31:R31"/>
    <mergeCell ref="B26:L26"/>
    <mergeCell ref="M26:N26"/>
    <mergeCell ref="O26:P26"/>
    <mergeCell ref="Q26:R26"/>
    <mergeCell ref="A27:A28"/>
    <mergeCell ref="B27:J27"/>
    <mergeCell ref="K27:L27"/>
    <mergeCell ref="M27:N27"/>
    <mergeCell ref="O27:P27"/>
    <mergeCell ref="Q27:R27"/>
    <mergeCell ref="B28:J28"/>
    <mergeCell ref="K28:L28"/>
    <mergeCell ref="M28:N28"/>
    <mergeCell ref="O28:P28"/>
    <mergeCell ref="Q28:R28"/>
    <mergeCell ref="B25:L25"/>
    <mergeCell ref="M25:N25"/>
    <mergeCell ref="O25:P25"/>
    <mergeCell ref="Q25:R25"/>
    <mergeCell ref="A22:A23"/>
    <mergeCell ref="C22:L22"/>
    <mergeCell ref="M22:N22"/>
    <mergeCell ref="O22:P22"/>
    <mergeCell ref="Q22:R22"/>
    <mergeCell ref="C23:L23"/>
    <mergeCell ref="M23:N23"/>
    <mergeCell ref="O23:P23"/>
    <mergeCell ref="Q23:R23"/>
    <mergeCell ref="B20:L20"/>
    <mergeCell ref="M20:N20"/>
    <mergeCell ref="O20:P20"/>
    <mergeCell ref="Q20:R20"/>
    <mergeCell ref="B21:L21"/>
    <mergeCell ref="M21:N21"/>
    <mergeCell ref="O21:P21"/>
    <mergeCell ref="Q21:R21"/>
    <mergeCell ref="B24:L24"/>
    <mergeCell ref="M24:N24"/>
    <mergeCell ref="O24:P24"/>
    <mergeCell ref="Q24:R24"/>
    <mergeCell ref="A18:A19"/>
    <mergeCell ref="B18:J18"/>
    <mergeCell ref="K18:L18"/>
    <mergeCell ref="M18:N18"/>
    <mergeCell ref="O18:P18"/>
    <mergeCell ref="Q18:R18"/>
    <mergeCell ref="B19:J19"/>
    <mergeCell ref="K19:L19"/>
    <mergeCell ref="M19:N19"/>
    <mergeCell ref="O19:P19"/>
    <mergeCell ref="Q19:R19"/>
    <mergeCell ref="B17:L17"/>
    <mergeCell ref="M17:N17"/>
    <mergeCell ref="O17:P17"/>
    <mergeCell ref="Q17:R17"/>
    <mergeCell ref="M13:N13"/>
    <mergeCell ref="O13:P13"/>
    <mergeCell ref="Q13:R13"/>
    <mergeCell ref="C14:L14"/>
    <mergeCell ref="M14:N14"/>
    <mergeCell ref="O14:P14"/>
    <mergeCell ref="Q14:R14"/>
    <mergeCell ref="B15:L15"/>
    <mergeCell ref="M15:N15"/>
    <mergeCell ref="O15:P15"/>
    <mergeCell ref="Q15:R15"/>
    <mergeCell ref="A1:R1"/>
    <mergeCell ref="A2:R2"/>
    <mergeCell ref="A12:A16"/>
    <mergeCell ref="C12:L12"/>
    <mergeCell ref="M12:N12"/>
    <mergeCell ref="O12:P12"/>
    <mergeCell ref="Q12:R12"/>
    <mergeCell ref="C13:L13"/>
    <mergeCell ref="C16:L16"/>
    <mergeCell ref="M16:N16"/>
    <mergeCell ref="O16:P16"/>
    <mergeCell ref="Q16:R16"/>
    <mergeCell ref="B11:D11"/>
    <mergeCell ref="E11:R11"/>
    <mergeCell ref="A3:I3"/>
    <mergeCell ref="J3:R3"/>
    <mergeCell ref="A4:I4"/>
    <mergeCell ref="J4:R4"/>
    <mergeCell ref="A5:F5"/>
    <mergeCell ref="G5:L5"/>
    <mergeCell ref="M5:R5"/>
    <mergeCell ref="A6:F6"/>
    <mergeCell ref="G6:L6"/>
    <mergeCell ref="M6:R6"/>
    <mergeCell ref="A7:F7"/>
    <mergeCell ref="G7:L7"/>
    <mergeCell ref="M7:R7"/>
    <mergeCell ref="A8:F8"/>
    <mergeCell ref="G8:L8"/>
    <mergeCell ref="M8:O8"/>
    <mergeCell ref="P8:R8"/>
    <mergeCell ref="M10:N10"/>
    <mergeCell ref="O10:P10"/>
    <mergeCell ref="Q10:R10"/>
  </mergeCells>
  <pageMargins left="0.70866141732283472" right="0.70866141732283472" top="0.74803149606299213" bottom="0.74803149606299213" header="0.31496062992125984" footer="0.31496062992125984"/>
  <pageSetup scale="83" orientation="portrait" blackAndWhite="1" verticalDpi="0" r:id="rId1"/>
  <rowBreaks count="1" manualBreakCount="1">
    <brk id="65"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HELP</vt:lpstr>
      <vt:lpstr>DATA</vt:lpstr>
      <vt:lpstr>ANTICIPATORY STATEMENT</vt:lpstr>
      <vt:lpstr>Anticip-Statement</vt:lpstr>
      <vt:lpstr>STATEMENT-2</vt:lpstr>
      <vt:lpstr>STATEMENT--2</vt:lpstr>
      <vt:lpstr>Sheet1</vt:lpstr>
      <vt:lpstr>Final Statement</vt:lpstr>
      <vt:lpstr>Form16 -B</vt:lpstr>
      <vt:lpstr>Form 12 BB</vt:lpstr>
      <vt:lpstr>10E Entry</vt:lpstr>
      <vt:lpstr>10E- P1</vt:lpstr>
      <vt:lpstr>10E -P2</vt:lpstr>
      <vt:lpstr>Notes</vt:lpstr>
      <vt:lpstr>M-Notes</vt:lpstr>
      <vt:lpstr>'10E Entry'!Print_Area</vt:lpstr>
      <vt:lpstr>'10E- P1'!Print_Area</vt:lpstr>
      <vt:lpstr>'10E -P2'!Print_Area</vt:lpstr>
      <vt:lpstr>'ANTICIPATORY STATEMENT'!Print_Area</vt:lpstr>
      <vt:lpstr>'Anticip-Statement'!Print_Area</vt:lpstr>
      <vt:lpstr>'Final Statement'!Print_Area</vt:lpstr>
      <vt:lpstr>'Form 12 BB'!Print_Area</vt:lpstr>
      <vt:lpstr>'Form16 -B'!Print_Area</vt:lpstr>
      <vt:lpstr>Notes!Print_Area</vt:lpstr>
      <vt:lpstr>'STATEMENT--2'!Print_Area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SS</cp:lastModifiedBy>
  <cp:lastPrinted>2021-01-27T16:36:00Z</cp:lastPrinted>
  <dcterms:created xsi:type="dcterms:W3CDTF">2008-12-31T18:31:55Z</dcterms:created>
  <dcterms:modified xsi:type="dcterms:W3CDTF">2021-01-28T05:00:15Z</dcterms:modified>
</cp:coreProperties>
</file>